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0 сесії 8 скликання - позачергова\"/>
    </mc:Choice>
  </mc:AlternateContent>
  <xr:revisionPtr revIDLastSave="0" documentId="13_ncr:1_{5F9D58CF-CBBC-48DC-94BC-4E9E37293324}" xr6:coauthVersionLast="46" xr6:coauthVersionMax="46" xr10:uidLastSave="{00000000-0000-0000-0000-000000000000}"/>
  <bookViews>
    <workbookView xWindow="780" yWindow="780" windowWidth="21600" windowHeight="11385" xr2:uid="{00000000-000D-0000-FFFF-FFFF00000000}"/>
  </bookViews>
  <sheets>
    <sheet name="Лист1" sheetId="1" r:id="rId1"/>
  </sheets>
  <definedNames>
    <definedName name="_xlnm._FilterDatabase" localSheetId="0" hidden="1">Лист1!$A$8:$AY$122</definedName>
    <definedName name="_xlnm.Print_Area" localSheetId="0">Лист1!$A$1:$I$125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7" i="1" l="1"/>
  <c r="L116" i="1"/>
  <c r="H119" i="1"/>
  <c r="H118" i="1" s="1"/>
  <c r="L119" i="1" l="1"/>
  <c r="K7" i="1"/>
  <c r="L51" i="1" l="1"/>
  <c r="K97" i="1" l="1"/>
  <c r="K96" i="1"/>
  <c r="L96" i="1" s="1"/>
  <c r="K103" i="1"/>
  <c r="K101" i="1"/>
  <c r="L101" i="1" s="1"/>
  <c r="K95" i="1"/>
  <c r="K104" i="1"/>
  <c r="L104" i="1" s="1"/>
  <c r="K94" i="1"/>
  <c r="K100" i="1"/>
  <c r="L100" i="1" s="1"/>
  <c r="K98" i="1"/>
  <c r="L10" i="1"/>
  <c r="L12" i="1"/>
  <c r="L13" i="1"/>
  <c r="L14" i="1"/>
  <c r="L16" i="1"/>
  <c r="L19" i="1"/>
  <c r="L20" i="1"/>
  <c r="L21" i="1"/>
  <c r="L23" i="1"/>
  <c r="L25" i="1"/>
  <c r="L26" i="1"/>
  <c r="L28" i="1"/>
  <c r="L29" i="1"/>
  <c r="L30" i="1"/>
  <c r="L31" i="1"/>
  <c r="L33" i="1"/>
  <c r="L34" i="1"/>
  <c r="L35" i="1"/>
  <c r="L36" i="1"/>
  <c r="L38" i="1"/>
  <c r="L40" i="1"/>
  <c r="L41" i="1"/>
  <c r="L42" i="1"/>
  <c r="L43" i="1"/>
  <c r="L44" i="1"/>
  <c r="L45" i="1"/>
  <c r="L46" i="1"/>
  <c r="L49" i="1"/>
  <c r="L50" i="1"/>
  <c r="L53" i="1"/>
  <c r="L55" i="1"/>
  <c r="L59" i="1"/>
  <c r="L60" i="1"/>
  <c r="L61" i="1"/>
  <c r="L62" i="1"/>
  <c r="L63" i="1"/>
  <c r="L64" i="1"/>
  <c r="L65" i="1"/>
  <c r="L66" i="1"/>
  <c r="L68" i="1"/>
  <c r="L69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7" i="1"/>
  <c r="L98" i="1"/>
  <c r="L99" i="1"/>
  <c r="L102" i="1"/>
  <c r="L103" i="1"/>
  <c r="L105" i="1"/>
  <c r="L106" i="1"/>
  <c r="L110" i="1"/>
  <c r="L113" i="1"/>
  <c r="L114" i="1"/>
  <c r="L121" i="1"/>
  <c r="K56" i="1" l="1"/>
  <c r="K122" i="1" s="1"/>
  <c r="L11" i="1"/>
  <c r="H72" i="1" l="1"/>
  <c r="H109" i="1" l="1"/>
  <c r="H108" i="1"/>
  <c r="L108" i="1" s="1"/>
  <c r="H112" i="1" l="1"/>
  <c r="H111" i="1" l="1"/>
  <c r="L112" i="1"/>
  <c r="H67" i="1"/>
  <c r="H71" i="1"/>
  <c r="L71" i="1" s="1"/>
  <c r="H48" i="1" l="1"/>
  <c r="H39" i="1" l="1"/>
  <c r="L48" i="1"/>
  <c r="H54" i="1"/>
  <c r="L54" i="1" s="1"/>
  <c r="H52" i="1"/>
  <c r="L52" i="1" s="1"/>
  <c r="H24" i="1"/>
  <c r="H9" i="1" l="1"/>
  <c r="L9" i="1" s="1"/>
  <c r="H22" i="1"/>
  <c r="L22" i="1" s="1"/>
  <c r="H58" i="1" l="1"/>
  <c r="L58" i="1" s="1"/>
  <c r="H57" i="1" l="1"/>
  <c r="H15" i="1"/>
  <c r="L15" i="1" s="1"/>
  <c r="H120" i="1" l="1"/>
  <c r="H107" i="1" l="1"/>
  <c r="H37" i="1" l="1"/>
  <c r="L37" i="1" s="1"/>
  <c r="H70" i="1" l="1"/>
  <c r="H56" i="1" s="1"/>
  <c r="L56" i="1" s="1"/>
  <c r="H32" i="1"/>
  <c r="H27" i="1"/>
  <c r="H18" i="1" l="1"/>
  <c r="L18" i="1" s="1"/>
  <c r="H17" i="1" l="1"/>
  <c r="L17" i="1" s="1"/>
  <c r="H8" i="1" l="1"/>
  <c r="H7" i="1" s="1"/>
  <c r="L7" i="1" s="1"/>
  <c r="L122" i="1" s="1"/>
  <c r="H122" i="1" l="1"/>
</calcChain>
</file>

<file path=xl/sharedStrings.xml><?xml version="1.0" encoding="utf-8"?>
<sst xmlns="http://schemas.openxmlformats.org/spreadsheetml/2006/main" count="264" uniqueCount="191">
  <si>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</si>
  <si>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</si>
  <si>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</si>
  <si>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</si>
  <si>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</si>
  <si>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</si>
  <si>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</si>
  <si>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</si>
  <si>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</si>
  <si>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</si>
  <si>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</si>
  <si>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</si>
  <si>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</si>
  <si>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</si>
  <si>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</si>
  <si>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</si>
  <si>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</si>
  <si>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</si>
  <si>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</si>
  <si>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</si>
  <si>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</si>
  <si>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</si>
  <si>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</si>
  <si>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</si>
  <si>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</si>
  <si>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</si>
  <si>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</si>
  <si>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</si>
  <si>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</si>
  <si>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</si>
  <si>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</si>
  <si>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</si>
  <si>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</si>
  <si>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</si>
  <si>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</si>
  <si>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2017-2021</t>
  </si>
  <si>
    <t>КНП "Бучанський центр первинної медико-санітарної допомоги" Бучанської міської ради</t>
  </si>
  <si>
    <t>Виготовлення та розроблення проектно-кошторисної документації по будівництву дошкільного дитячого закладу на 75 місць в с.Бабинці Київської області</t>
  </si>
  <si>
    <t>капітальний ремонт  освітлення скейт-парку у Бучанському міському парку в м.Буча Київської області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</si>
  <si>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</si>
  <si>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</si>
  <si>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</si>
  <si>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</si>
  <si>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реконструкція фонтану на Київській площи в м.Буча Київської області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</si>
  <si>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</si>
  <si>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</si>
  <si>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</si>
  <si>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</si>
  <si>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</si>
  <si>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</si>
  <si>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</si>
  <si>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</si>
  <si>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</si>
  <si>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</si>
  <si>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</si>
  <si>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>0117300</t>
  </si>
  <si>
    <t xml:space="preserve">Підтримка громадських проектів (Громадський бюджет) 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</si>
  <si>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</si>
  <si>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</si>
  <si>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</si>
  <si>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</si>
  <si>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</si>
  <si>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</si>
  <si>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</si>
  <si>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</si>
  <si>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</si>
  <si>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2021-2022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</si>
  <si>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</si>
  <si>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</si>
  <si>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</si>
  <si>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0961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</si>
  <si>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</si>
  <si>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</si>
  <si>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</si>
  <si>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2020-2021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</si>
  <si>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</si>
  <si>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</si>
  <si>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</si>
  <si>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</si>
  <si>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</si>
  <si>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</si>
  <si>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</si>
  <si>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</si>
  <si>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</si>
  <si>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</si>
  <si>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</si>
  <si>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</si>
  <si>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</si>
  <si>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</si>
  <si>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</si>
  <si>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</si>
  <si>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</si>
  <si>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</si>
  <si>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</si>
  <si>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</si>
  <si>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</si>
  <si>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</si>
  <si>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</si>
  <si>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</si>
  <si>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</si>
  <si>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</si>
  <si>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</si>
  <si>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</si>
  <si>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</si>
  <si>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</si>
  <si>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</si>
  <si>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</si>
  <si>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</si>
  <si>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</si>
  <si>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</si>
  <si>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</si>
  <si>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</si>
  <si>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</si>
  <si>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</si>
  <si>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</si>
  <si>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</si>
  <si>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</si>
  <si>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</si>
  <si>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</si>
  <si>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</si>
  <si>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</si>
  <si>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</si>
  <si>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</si>
  <si>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Будівництво дитячого закладу на 144 місця по вул. Лесі Українки в м.Буча Київської області 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</si>
  <si>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</si>
  <si>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</si>
  <si>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</si>
  <si>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</si>
  <si>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</si>
  <si>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</si>
  <si>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</si>
  <si>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</si>
  <si>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</si>
  <si>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</si>
  <si>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</si>
  <si>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</si>
  <si>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Виготовлення та розроблення проектно-кошторисної документації по об'єкту будівництву "Капітальний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області"</t>
  </si>
  <si>
    <t>Виготовлення та розроблення проектно-кошторисної документації по об'єкту будівництву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</si>
  <si>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Рекнострукція існуючої мережі водпостачання комунальної власності по вул.Михайленка в с.Гаврилівка Київської області</t>
  </si>
  <si>
    <t>Капітальний ремонт системи водовідведення по вул.Горького в м.Буча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</si>
  <si>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</si>
  <si>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</si>
  <si>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</si>
  <si>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</si>
  <si>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</si>
  <si>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</si>
  <si>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</si>
  <si>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</si>
  <si>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</si>
  <si>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</si>
  <si>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</si>
  <si>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</si>
  <si>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</si>
  <si>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</si>
  <si>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</si>
  <si>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</si>
  <si>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</si>
  <si>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</si>
  <si>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Реконструкція адміністративної будівлі за адресою: Київської області, с.Блиставиця, вул. Ярослва мудрого, буд.1-А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</si>
  <si>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</si>
  <si>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</si>
  <si>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</si>
  <si>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</si>
  <si>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</si>
  <si>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</si>
  <si>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</si>
  <si>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</si>
  <si>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</si>
  <si>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</si>
  <si>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</si>
  <si>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</si>
  <si>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</si>
  <si>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</si>
  <si>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</si>
  <si>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</si>
  <si>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</si>
  <si>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</si>
  <si>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</si>
  <si>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</si>
  <si>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</si>
  <si>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</si>
  <si>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</si>
  <si>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</si>
  <si>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</si>
  <si>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 xml:space="preserve">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</t>
  </si>
  <si>
    <t xml:space="preserve">Будівництво дошкільного дитячого закладу на 144 місця по вул.Лесі Українки в м.Буча Київської області </t>
  </si>
  <si>
    <t>Будівництво дошкільного дитячого закладу на 144 місця по вул.Лесі Українки в м.Буча Київської області</t>
  </si>
  <si>
    <t>Реконструкція з добудовою загальноосвітньої школи №1 І-ІІІ ступенів по вул. Малиновського,74 в м.Буча Київської області</t>
  </si>
  <si>
    <t>Реконструкція з добудовою загальноосвітньої школи №1 І-ІІІ ступенів по вул. Малиновського,74 в м.Буча Київської області (співфінансування)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</si>
  <si>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2021 році</t>
  </si>
  <si>
    <t xml:space="preserve">до рішення Бучанської міської ради № 952-10-VIIІ   від  07.04.2021р. (позачергова)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</si>
</sst>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23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63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3" borderId="0" xfId="0" applyFont="1" applyFill="1"/>
    <xf numFmtId="0" fontId="3" fillId="0" borderId="0" xfId="0" applyFont="1" applyFill="1"/>
    <xf numFmtId="0" fontId="1" fillId="5" borderId="0" xfId="0" applyFont="1" applyFill="1"/>
    <xf numFmtId="0" fontId="2" fillId="0" borderId="0" xfId="0" applyFont="1" applyFill="1"/>
    <xf numFmtId="0" fontId="1" fillId="0" borderId="0" xfId="0" applyFont="1" applyFill="1"/>
    <xf numFmtId="0" fontId="1" fillId="4" borderId="0" xfId="0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7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0" fontId="10" fillId="0" borderId="0" xfId="0" applyFont="1"/>
    <xf numFmtId="0" fontId="6" fillId="0" borderId="1" xfId="0" applyFont="1" applyFill="1" applyBorder="1"/>
    <xf numFmtId="164" fontId="1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/>
    <xf numFmtId="164" fontId="12" fillId="0" borderId="1" xfId="0" applyNumberFormat="1" applyFont="1" applyFill="1" applyBorder="1"/>
    <xf numFmtId="164" fontId="11" fillId="0" borderId="1" xfId="0" applyNumberFormat="1" applyFont="1" applyBorder="1"/>
    <xf numFmtId="164" fontId="11" fillId="3" borderId="1" xfId="0" applyNumberFormat="1" applyFont="1" applyFill="1" applyBorder="1"/>
    <xf numFmtId="164" fontId="13" fillId="0" borderId="1" xfId="0" applyNumberFormat="1" applyFont="1" applyFill="1" applyBorder="1"/>
    <xf numFmtId="164" fontId="14" fillId="0" borderId="1" xfId="0" applyNumberFormat="1" applyFont="1" applyFill="1" applyBorder="1"/>
    <xf numFmtId="0" fontId="15" fillId="8" borderId="1" xfId="0" applyFont="1" applyFill="1" applyBorder="1" applyAlignment="1">
      <alignment horizontal="center" vertical="center"/>
    </xf>
    <xf numFmtId="164" fontId="16" fillId="8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16" fillId="4" borderId="1" xfId="0" applyNumberFormat="1" applyFont="1" applyFill="1" applyBorder="1"/>
    <xf numFmtId="4" fontId="16" fillId="4" borderId="1" xfId="0" applyNumberFormat="1" applyFont="1" applyFill="1" applyBorder="1"/>
    <xf numFmtId="0" fontId="1" fillId="0" borderId="1" xfId="0" applyFont="1" applyBorder="1"/>
    <xf numFmtId="4" fontId="16" fillId="0" borderId="1" xfId="0" applyNumberFormat="1" applyFont="1" applyBorder="1"/>
    <xf numFmtId="0" fontId="7" fillId="3" borderId="0" xfId="0" applyFont="1" applyFill="1"/>
    <xf numFmtId="0" fontId="7" fillId="0" borderId="0" xfId="0" applyFont="1"/>
    <xf numFmtId="4" fontId="15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 shrinkToFit="1"/>
    </xf>
    <xf numFmtId="4" fontId="15" fillId="4" borderId="1" xfId="0" applyNumberFormat="1" applyFont="1" applyFill="1" applyBorder="1" applyAlignment="1">
      <alignment horizontal="right" vertical="center" wrapText="1" shrinkToFit="1"/>
    </xf>
    <xf numFmtId="0" fontId="15" fillId="4" borderId="2" xfId="0" applyFont="1" applyFill="1" applyBorder="1" applyAlignment="1">
      <alignment vertical="center" wrapText="1" shrinkToFit="1"/>
    </xf>
    <xf numFmtId="0" fontId="15" fillId="3" borderId="1" xfId="0" applyFont="1" applyFill="1" applyBorder="1" applyAlignment="1">
      <alignment horizontal="center" vertical="center" wrapText="1" shrinkToFit="1"/>
    </xf>
    <xf numFmtId="0" fontId="18" fillId="6" borderId="1" xfId="0" applyNumberFormat="1" applyFont="1" applyFill="1" applyBorder="1" applyAlignment="1" applyProtection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 shrinkToFit="1"/>
    </xf>
    <xf numFmtId="4" fontId="15" fillId="3" borderId="1" xfId="0" applyNumberFormat="1" applyFont="1" applyFill="1" applyBorder="1" applyAlignment="1">
      <alignment horizontal="right" vertical="center" wrapText="1" shrinkToFit="1"/>
    </xf>
    <xf numFmtId="49" fontId="17" fillId="0" borderId="1" xfId="0" applyNumberFormat="1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2" fontId="17" fillId="0" borderId="1" xfId="0" applyNumberFormat="1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vertical="center" wrapText="1" shrinkToFit="1"/>
    </xf>
    <xf numFmtId="1" fontId="17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Fill="1" applyBorder="1" applyAlignment="1">
      <alignment horizontal="right" vertical="center" wrapText="1" shrinkToFit="1"/>
    </xf>
    <xf numFmtId="1" fontId="7" fillId="0" borderId="1" xfId="0" applyNumberFormat="1" applyFont="1" applyFill="1" applyBorder="1" applyAlignment="1">
      <alignment horizontal="center" vertical="center" wrapText="1" shrinkToFit="1"/>
    </xf>
    <xf numFmtId="0" fontId="19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 shrinkToFit="1"/>
    </xf>
    <xf numFmtId="0" fontId="17" fillId="0" borderId="1" xfId="0" applyFont="1" applyFill="1" applyBorder="1" applyAlignment="1">
      <alignment wrapText="1" shrinkToFit="1"/>
    </xf>
    <xf numFmtId="0" fontId="17" fillId="0" borderId="1" xfId="0" applyFont="1" applyFill="1" applyBorder="1"/>
    <xf numFmtId="0" fontId="17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wrapText="1"/>
    </xf>
    <xf numFmtId="49" fontId="17" fillId="3" borderId="1" xfId="0" applyNumberFormat="1" applyFont="1" applyFill="1" applyBorder="1" applyAlignment="1">
      <alignment horizontal="center" vertical="center" wrapText="1" shrinkToFit="1"/>
    </xf>
    <xf numFmtId="0" fontId="7" fillId="3" borderId="3" xfId="0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0" fontId="18" fillId="2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 shrinkToFit="1"/>
    </xf>
    <xf numFmtId="1" fontId="17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0" fontId="17" fillId="3" borderId="1" xfId="0" applyFont="1" applyFill="1" applyBorder="1" applyAlignment="1">
      <alignment wrapText="1" shrinkToFit="1"/>
    </xf>
    <xf numFmtId="1" fontId="17" fillId="0" borderId="3" xfId="0" applyNumberFormat="1" applyFont="1" applyFill="1" applyBorder="1" applyAlignment="1">
      <alignment horizontal="center" vertical="center" wrapText="1" shrinkToFit="1"/>
    </xf>
    <xf numFmtId="2" fontId="17" fillId="0" borderId="1" xfId="0" applyNumberFormat="1" applyFont="1" applyFill="1" applyBorder="1" applyAlignment="1">
      <alignment vertical="center" wrapText="1" shrinkToFit="1"/>
    </xf>
    <xf numFmtId="0" fontId="7" fillId="0" borderId="1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 wrapText="1" shrinkToFit="1"/>
    </xf>
    <xf numFmtId="2" fontId="20" fillId="2" borderId="1" xfId="0" applyNumberFormat="1" applyFont="1" applyFill="1" applyBorder="1" applyAlignment="1">
      <alignment horizontal="center" vertical="center" wrapText="1" shrinkToFit="1"/>
    </xf>
    <xf numFmtId="2" fontId="17" fillId="0" borderId="7" xfId="0" applyNumberFormat="1" applyFont="1" applyFill="1" applyBorder="1" applyAlignment="1">
      <alignment horizontal="center" vertical="center" wrapText="1" shrinkToFit="1"/>
    </xf>
    <xf numFmtId="0" fontId="7" fillId="3" borderId="1" xfId="0" applyFont="1" applyFill="1" applyBorder="1"/>
    <xf numFmtId="4" fontId="7" fillId="3" borderId="1" xfId="0" applyNumberFormat="1" applyFont="1" applyFill="1" applyBorder="1"/>
    <xf numFmtId="4" fontId="17" fillId="0" borderId="1" xfId="0" applyNumberFormat="1" applyFont="1" applyFill="1" applyBorder="1" applyAlignment="1">
      <alignment horizontal="right" vertical="center" wrapText="1" shrinkToFit="1"/>
    </xf>
    <xf numFmtId="0" fontId="22" fillId="0" borderId="0" xfId="0" applyFont="1" applyFill="1" applyAlignment="1">
      <alignment wrapText="1"/>
    </xf>
    <xf numFmtId="49" fontId="17" fillId="0" borderId="7" xfId="0" applyNumberFormat="1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7" xfId="0" quotePrefix="1" applyFont="1" applyFill="1" applyBorder="1" applyAlignment="1">
      <alignment horizontal="center" vertical="center" wrapText="1" shrinkToFit="1"/>
    </xf>
    <xf numFmtId="0" fontId="17" fillId="0" borderId="3" xfId="0" quotePrefix="1" applyFont="1" applyFill="1" applyBorder="1" applyAlignment="1">
      <alignment horizontal="center" vertical="center" wrapText="1" shrinkToFit="1"/>
    </xf>
    <xf numFmtId="0" fontId="17" fillId="0" borderId="1" xfId="0" quotePrefix="1" applyFont="1" applyFill="1" applyBorder="1" applyAlignment="1">
      <alignment horizontal="center" vertical="center" wrapText="1" shrinkToFit="1"/>
    </xf>
    <xf numFmtId="0" fontId="17" fillId="3" borderId="1" xfId="0" applyNumberFormat="1" applyFont="1" applyFill="1" applyBorder="1" applyAlignment="1" applyProtection="1"/>
    <xf numFmtId="0" fontId="17" fillId="3" borderId="1" xfId="0" quotePrefix="1" applyFont="1" applyFill="1" applyBorder="1" applyAlignment="1">
      <alignment horizontal="center" vertical="center" wrapText="1" shrinkToFit="1"/>
    </xf>
    <xf numFmtId="0" fontId="18" fillId="6" borderId="1" xfId="0" applyFont="1" applyFill="1" applyBorder="1" applyAlignment="1">
      <alignment horizontal="left" vertical="center" wrapText="1" shrinkToFit="1"/>
    </xf>
    <xf numFmtId="0" fontId="7" fillId="3" borderId="1" xfId="0" applyFont="1" applyFill="1" applyBorder="1" applyAlignment="1">
      <alignment wrapText="1"/>
    </xf>
    <xf numFmtId="49" fontId="7" fillId="0" borderId="1" xfId="0" quotePrefix="1" applyNumberFormat="1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vertical="center" wrapText="1"/>
    </xf>
    <xf numFmtId="1" fontId="17" fillId="4" borderId="1" xfId="0" applyNumberFormat="1" applyFont="1" applyFill="1" applyBorder="1" applyAlignment="1">
      <alignment vertical="center" wrapText="1" shrinkToFit="1"/>
    </xf>
    <xf numFmtId="1" fontId="17" fillId="4" borderId="3" xfId="0" applyNumberFormat="1" applyFont="1" applyFill="1" applyBorder="1" applyAlignment="1">
      <alignment vertical="center" wrapText="1" shrinkToFit="1"/>
    </xf>
    <xf numFmtId="1" fontId="18" fillId="4" borderId="1" xfId="0" applyNumberFormat="1" applyFont="1" applyFill="1" applyBorder="1" applyAlignment="1">
      <alignment horizontal="center" vertical="center" wrapText="1" shrinkToFit="1"/>
    </xf>
    <xf numFmtId="4" fontId="17" fillId="4" borderId="1" xfId="0" applyNumberFormat="1" applyFont="1" applyFill="1" applyBorder="1" applyAlignment="1">
      <alignment vertical="center" wrapText="1" shrinkToFit="1"/>
    </xf>
    <xf numFmtId="4" fontId="18" fillId="4" borderId="1" xfId="0" applyNumberFormat="1" applyFont="1" applyFill="1" applyBorder="1" applyAlignment="1">
      <alignment horizontal="right" vertical="center" wrapText="1" shrinkToFit="1"/>
    </xf>
    <xf numFmtId="1" fontId="17" fillId="3" borderId="1" xfId="0" applyNumberFormat="1" applyFont="1" applyFill="1" applyBorder="1" applyAlignment="1">
      <alignment vertical="center" wrapText="1" shrinkToFit="1"/>
    </xf>
    <xf numFmtId="1" fontId="17" fillId="3" borderId="3" xfId="0" applyNumberFormat="1" applyFont="1" applyFill="1" applyBorder="1" applyAlignment="1">
      <alignment vertical="center" wrapText="1" shrinkToFit="1"/>
    </xf>
    <xf numFmtId="1" fontId="18" fillId="3" borderId="1" xfId="0" applyNumberFormat="1" applyFont="1" applyFill="1" applyBorder="1" applyAlignment="1">
      <alignment horizontal="center" vertical="center" wrapText="1" shrinkToFit="1"/>
    </xf>
    <xf numFmtId="4" fontId="17" fillId="3" borderId="1" xfId="0" applyNumberFormat="1" applyFont="1" applyFill="1" applyBorder="1" applyAlignment="1">
      <alignment vertical="center" wrapText="1" shrinkToFit="1"/>
    </xf>
    <xf numFmtId="4" fontId="18" fillId="3" borderId="1" xfId="0" applyNumberFormat="1" applyFont="1" applyFill="1" applyBorder="1" applyAlignment="1">
      <alignment horizontal="right" vertical="center" wrapText="1" shrinkToFit="1"/>
    </xf>
    <xf numFmtId="49" fontId="17" fillId="0" borderId="1" xfId="0" quotePrefix="1" applyNumberFormat="1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left" vertical="center" wrapText="1" shrinkToFit="1"/>
    </xf>
    <xf numFmtId="0" fontId="19" fillId="0" borderId="1" xfId="0" applyFont="1" applyFill="1" applyBorder="1" applyAlignment="1">
      <alignment horizontal="center" vertical="center" wrapText="1"/>
    </xf>
    <xf numFmtId="0" fontId="7" fillId="0" borderId="3" xfId="0" quotePrefix="1" applyFont="1" applyFill="1" applyBorder="1" applyAlignment="1">
      <alignment horizontal="center" vertical="center" wrapText="1" shrinkToFit="1"/>
    </xf>
    <xf numFmtId="0" fontId="7" fillId="0" borderId="1" xfId="0" quotePrefix="1" applyFont="1" applyFill="1" applyBorder="1" applyAlignment="1">
      <alignment horizontal="center" vertical="center" wrapText="1" shrinkToFi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7" fillId="3" borderId="3" xfId="0" applyFont="1" applyFill="1" applyBorder="1"/>
    <xf numFmtId="0" fontId="17" fillId="0" borderId="3" xfId="0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49" fontId="17" fillId="0" borderId="3" xfId="0" applyNumberFormat="1" applyFont="1" applyFill="1" applyBorder="1" applyAlignment="1">
      <alignment horizontal="center" vertical="center" wrapText="1" shrinkToFit="1"/>
    </xf>
    <xf numFmtId="0" fontId="18" fillId="0" borderId="1" xfId="0" applyFont="1" applyBorder="1" applyAlignment="1">
      <alignment wrapText="1"/>
    </xf>
    <xf numFmtId="4" fontId="15" fillId="0" borderId="1" xfId="0" applyNumberFormat="1" applyFont="1" applyBorder="1" applyAlignment="1">
      <alignment horizontal="right" vertical="center" wrapText="1" shrinkToFit="1"/>
    </xf>
    <xf numFmtId="0" fontId="7" fillId="0" borderId="0" xfId="0" applyFont="1" applyBorder="1"/>
    <xf numFmtId="4" fontId="7" fillId="0" borderId="0" xfId="0" applyNumberFormat="1" applyFont="1" applyBorder="1" applyAlignment="1">
      <alignment horizontal="right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17" fillId="0" borderId="4" xfId="0" applyNumberFormat="1" applyFont="1" applyFill="1" applyBorder="1" applyAlignment="1">
      <alignment horizontal="center" vertical="center" wrapText="1" shrinkToFit="1"/>
    </xf>
    <xf numFmtId="49" fontId="17" fillId="0" borderId="2" xfId="0" applyNumberFormat="1" applyFont="1" applyFill="1" applyBorder="1" applyAlignment="1">
      <alignment horizontal="center" vertical="center" wrapText="1" shrinkToFit="1"/>
    </xf>
    <xf numFmtId="49" fontId="17" fillId="0" borderId="5" xfId="0" applyNumberFormat="1" applyFont="1" applyFill="1" applyBorder="1" applyAlignment="1">
      <alignment horizontal="center" vertical="center" wrapText="1" shrinkToFit="1"/>
    </xf>
    <xf numFmtId="49" fontId="17" fillId="0" borderId="7" xfId="0" applyNumberFormat="1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wrapText="1" shrinkToFit="1"/>
    </xf>
    <xf numFmtId="0" fontId="7" fillId="0" borderId="7" xfId="0" applyFont="1" applyFill="1" applyBorder="1" applyAlignment="1">
      <alignment horizontal="center" vertical="center" wrapText="1" shrinkToFit="1"/>
    </xf>
    <xf numFmtId="49" fontId="7" fillId="0" borderId="5" xfId="0" applyNumberFormat="1" applyFont="1" applyFill="1" applyBorder="1" applyAlignment="1">
      <alignment horizontal="center" vertical="center" wrapText="1" shrinkToFit="1"/>
    </xf>
    <xf numFmtId="49" fontId="7" fillId="0" borderId="7" xfId="0" applyNumberFormat="1" applyFont="1" applyFill="1" applyBorder="1" applyAlignment="1">
      <alignment horizontal="center" vertical="center" wrapText="1" shrinkToFit="1"/>
    </xf>
    <xf numFmtId="49" fontId="17" fillId="0" borderId="6" xfId="0" applyNumberFormat="1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center" vertical="center" wrapText="1" shrinkToFit="1"/>
    </xf>
    <xf numFmtId="49" fontId="7" fillId="0" borderId="6" xfId="0" applyNumberFormat="1" applyFont="1" applyFill="1" applyBorder="1" applyAlignment="1">
      <alignment horizontal="center" vertical="center" wrapText="1" shrinkToFit="1"/>
    </xf>
    <xf numFmtId="1" fontId="17" fillId="0" borderId="5" xfId="0" quotePrefix="1" applyNumberFormat="1" applyFont="1" applyFill="1" applyBorder="1" applyAlignment="1">
      <alignment horizontal="center" vertical="center" wrapText="1" shrinkToFit="1"/>
    </xf>
    <xf numFmtId="1" fontId="17" fillId="0" borderId="6" xfId="0" quotePrefix="1" applyNumberFormat="1" applyFont="1" applyFill="1" applyBorder="1" applyAlignment="1">
      <alignment horizontal="center" vertical="center" wrapText="1" shrinkToFit="1"/>
    </xf>
    <xf numFmtId="1" fontId="17" fillId="0" borderId="7" xfId="0" quotePrefix="1" applyNumberFormat="1" applyFont="1" applyFill="1" applyBorder="1" applyAlignment="1">
      <alignment horizontal="center" vertical="center" wrapText="1" shrinkToFit="1"/>
    </xf>
    <xf numFmtId="1" fontId="17" fillId="0" borderId="5" xfId="0" applyNumberFormat="1" applyFont="1" applyFill="1" applyBorder="1" applyAlignment="1">
      <alignment horizontal="center" vertical="center" wrapText="1" shrinkToFit="1"/>
    </xf>
    <xf numFmtId="1" fontId="17" fillId="0" borderId="6" xfId="0" applyNumberFormat="1" applyFont="1" applyFill="1" applyBorder="1" applyAlignment="1">
      <alignment horizontal="center" vertical="center" wrapText="1" shrinkToFit="1"/>
    </xf>
    <xf numFmtId="1" fontId="17" fillId="0" borderId="7" xfId="0" applyNumberFormat="1" applyFont="1" applyFill="1" applyBorder="1" applyAlignment="1">
      <alignment horizontal="center" vertical="center" wrapText="1" shrinkToFit="1"/>
    </xf>
    <xf numFmtId="0" fontId="17" fillId="0" borderId="5" xfId="0" quotePrefix="1" applyFont="1" applyFill="1" applyBorder="1" applyAlignment="1">
      <alignment horizontal="center" vertical="center" wrapText="1"/>
    </xf>
    <xf numFmtId="0" fontId="17" fillId="0" borderId="7" xfId="0" quotePrefix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 wrapText="1" shrinkToFit="1"/>
    </xf>
    <xf numFmtId="1" fontId="17" fillId="0" borderId="6" xfId="0" applyNumberFormat="1" applyFont="1" applyBorder="1" applyAlignment="1">
      <alignment horizontal="center" vertical="center" wrapText="1" shrinkToFit="1"/>
    </xf>
    <xf numFmtId="1" fontId="17" fillId="0" borderId="7" xfId="0" applyNumberFormat="1" applyFont="1" applyBorder="1" applyAlignment="1">
      <alignment horizontal="center" vertical="center" wrapText="1" shrinkToFit="1"/>
    </xf>
    <xf numFmtId="1" fontId="17" fillId="0" borderId="5" xfId="0" quotePrefix="1" applyNumberFormat="1" applyFont="1" applyBorder="1" applyAlignment="1">
      <alignment horizontal="center" vertical="center" wrapText="1" shrinkToFit="1"/>
    </xf>
    <xf numFmtId="1" fontId="17" fillId="0" borderId="6" xfId="0" quotePrefix="1" applyNumberFormat="1" applyFont="1" applyBorder="1" applyAlignment="1">
      <alignment horizontal="center" vertical="center" wrapText="1" shrinkToFit="1"/>
    </xf>
    <xf numFmtId="1" fontId="17" fillId="0" borderId="7" xfId="0" quotePrefix="1" applyNumberFormat="1" applyFont="1" applyBorder="1" applyAlignment="1">
      <alignment horizontal="center" vertical="center" wrapText="1" shrinkToFit="1"/>
    </xf>
    <xf numFmtId="0" fontId="17" fillId="0" borderId="5" xfId="0" applyFont="1" applyFill="1" applyBorder="1" applyAlignment="1">
      <alignment horizontal="center" vertical="center" wrapText="1" shrinkToFit="1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5" xfId="0" quotePrefix="1" applyFont="1" applyFill="1" applyBorder="1" applyAlignment="1">
      <alignment horizontal="center" vertical="center" wrapText="1" shrinkToFit="1"/>
    </xf>
    <xf numFmtId="0" fontId="17" fillId="0" borderId="6" xfId="0" quotePrefix="1" applyFont="1" applyFill="1" applyBorder="1" applyAlignment="1">
      <alignment horizontal="center" vertical="center" wrapText="1" shrinkToFit="1"/>
    </xf>
    <xf numFmtId="0" fontId="17" fillId="0" borderId="7" xfId="0" quotePrefix="1" applyFont="1" applyFill="1" applyBorder="1" applyAlignment="1">
      <alignment horizontal="center" vertical="center" wrapText="1" shrinkToFit="1"/>
    </xf>
    <xf numFmtId="2" fontId="17" fillId="0" borderId="5" xfId="0" applyNumberFormat="1" applyFont="1" applyFill="1" applyBorder="1" applyAlignment="1">
      <alignment horizontal="center" vertical="center" wrapText="1" shrinkToFit="1"/>
    </xf>
    <xf numFmtId="2" fontId="17" fillId="0" borderId="6" xfId="0" applyNumberFormat="1" applyFont="1" applyFill="1" applyBorder="1" applyAlignment="1">
      <alignment horizontal="center" vertical="center" wrapText="1" shrinkToFit="1"/>
    </xf>
    <xf numFmtId="2" fontId="17" fillId="0" borderId="7" xfId="0" applyNumberFormat="1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5" fillId="4" borderId="3" xfId="0" applyFont="1" applyFill="1" applyBorder="1" applyAlignment="1">
      <alignment horizontal="center" vertical="center" wrapText="1" shrinkToFit="1"/>
    </xf>
    <xf numFmtId="0" fontId="15" fillId="4" borderId="4" xfId="0" applyFont="1" applyFill="1" applyBorder="1" applyAlignment="1">
      <alignment horizontal="center" vertical="center" wrapText="1" shrinkToFit="1"/>
    </xf>
    <xf numFmtId="0" fontId="17" fillId="0" borderId="0" xfId="0" applyNumberFormat="1" applyFont="1" applyFill="1" applyAlignment="1" applyProtection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130"/>
  <sheetViews>
    <sheetView tabSelected="1" view="pageBreakPreview" topLeftCell="C13" zoomScale="86" zoomScaleNormal="75" zoomScaleSheetLayoutView="86" workbookViewId="0">
      <selection activeCell="E17" sqref="E17"/>
    </sheetView>
  </sheetViews>
  <sheetFormatPr defaultColWidth="8.85546875" defaultRowHeight="12.75" x14ac:dyDescent="0.2"/>
  <cols>
    <col min="1" max="1" width="17.42578125" style="1" customWidth="1"/>
    <col min="2" max="2" width="19.85546875" style="1" customWidth="1"/>
    <col min="3" max="3" width="23.85546875" style="1" customWidth="1"/>
    <col min="4" max="4" width="55.5703125" style="1" customWidth="1"/>
    <col min="5" max="5" width="110" style="1" customWidth="1"/>
    <col min="6" max="6" width="18.42578125" style="1" customWidth="1"/>
    <col min="7" max="7" width="24.7109375" style="1" customWidth="1"/>
    <col min="8" max="8" width="30.140625" style="3" customWidth="1"/>
    <col min="9" max="9" width="20.140625" style="1" customWidth="1"/>
    <col min="10" max="10" width="8.85546875" style="1" customWidth="1"/>
    <col min="11" max="11" width="20.28515625" style="1" hidden="1" customWidth="1"/>
    <col min="12" max="12" width="22.7109375" style="1" hidden="1" customWidth="1"/>
    <col min="13" max="16384" width="8.85546875" style="1"/>
  </cols>
  <sheetData>
    <row r="1" spans="1:12" ht="20.25" x14ac:dyDescent="0.3">
      <c r="A1" s="45"/>
      <c r="B1" s="45"/>
      <c r="C1" s="45"/>
      <c r="D1" s="45"/>
      <c r="E1" s="45"/>
      <c r="F1" s="45"/>
      <c r="G1" s="181" t="s">
        <v>0</v>
      </c>
      <c r="H1" s="181"/>
      <c r="I1" s="181"/>
    </row>
    <row r="2" spans="1:12" ht="121.5" customHeight="1" x14ac:dyDescent="0.3">
      <c r="A2" s="45"/>
      <c r="B2" s="45"/>
      <c r="C2" s="45"/>
      <c r="D2" s="46"/>
      <c r="E2" s="45"/>
      <c r="F2" s="45"/>
      <c r="G2" s="180" t="s">
        <v>190</v>
      </c>
      <c r="H2" s="180"/>
      <c r="I2" s="180"/>
    </row>
    <row r="3" spans="1:12" s="2" customFormat="1" ht="20.25" x14ac:dyDescent="0.2">
      <c r="A3" s="183" t="s">
        <v>1</v>
      </c>
      <c r="B3" s="183"/>
      <c r="C3" s="183"/>
      <c r="D3" s="183"/>
      <c r="E3" s="183"/>
      <c r="F3" s="183"/>
      <c r="G3" s="183"/>
      <c r="H3" s="183"/>
      <c r="I3" s="183"/>
      <c r="J3" s="7"/>
      <c r="K3" s="7"/>
    </row>
    <row r="4" spans="1:12" s="2" customFormat="1" ht="39" customHeight="1" x14ac:dyDescent="0.2">
      <c r="A4" s="182" t="s">
        <v>189</v>
      </c>
      <c r="B4" s="182"/>
      <c r="C4" s="182"/>
      <c r="D4" s="182"/>
      <c r="E4" s="182"/>
      <c r="F4" s="182"/>
      <c r="G4" s="182"/>
      <c r="H4" s="182"/>
      <c r="I4" s="182"/>
      <c r="J4" s="7"/>
      <c r="K4" s="7"/>
    </row>
    <row r="5" spans="1:12" ht="173.25" customHeight="1" x14ac:dyDescent="0.2">
      <c r="A5" s="47" t="s">
        <v>3</v>
      </c>
      <c r="B5" s="47" t="s">
        <v>4</v>
      </c>
      <c r="C5" s="47" t="s">
        <v>5</v>
      </c>
      <c r="D5" s="47" t="s">
        <v>6</v>
      </c>
      <c r="E5" s="47" t="s">
        <v>17</v>
      </c>
      <c r="F5" s="47" t="s">
        <v>18</v>
      </c>
      <c r="G5" s="47" t="s">
        <v>19</v>
      </c>
      <c r="H5" s="47" t="s">
        <v>7</v>
      </c>
      <c r="I5" s="47" t="s">
        <v>8</v>
      </c>
      <c r="J5" s="8"/>
      <c r="K5" s="8"/>
    </row>
    <row r="6" spans="1:12" ht="20.25" x14ac:dyDescent="0.3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19" t="s">
        <v>181</v>
      </c>
      <c r="K6" s="19" t="s">
        <v>106</v>
      </c>
      <c r="L6" s="22" t="s">
        <v>180</v>
      </c>
    </row>
    <row r="7" spans="1:12" s="9" customFormat="1" ht="20.25" x14ac:dyDescent="0.3">
      <c r="A7" s="178" t="s">
        <v>20</v>
      </c>
      <c r="B7" s="179"/>
      <c r="C7" s="179"/>
      <c r="D7" s="179"/>
      <c r="E7" s="179"/>
      <c r="F7" s="179"/>
      <c r="G7" s="179"/>
      <c r="H7" s="48">
        <f>H8+H24+H27+H32+H39+H52+H37+H54</f>
        <v>151844996</v>
      </c>
      <c r="I7" s="49"/>
      <c r="J7" s="38"/>
      <c r="K7" s="40">
        <f>SUM(K9:K55)</f>
        <v>4514752</v>
      </c>
      <c r="L7" s="41">
        <f>H7-K7</f>
        <v>147330244</v>
      </c>
    </row>
    <row r="8" spans="1:12" s="4" customFormat="1" ht="20.25" x14ac:dyDescent="0.2">
      <c r="A8" s="50"/>
      <c r="B8" s="50"/>
      <c r="C8" s="50"/>
      <c r="D8" s="51" t="s">
        <v>14</v>
      </c>
      <c r="E8" s="50"/>
      <c r="F8" s="50"/>
      <c r="G8" s="52"/>
      <c r="H8" s="53">
        <f>SUM(H9:H23)</f>
        <v>43565510</v>
      </c>
      <c r="I8" s="50"/>
      <c r="J8" s="39"/>
      <c r="K8" s="39"/>
      <c r="L8" s="39"/>
    </row>
    <row r="9" spans="1:12" s="8" customFormat="1" ht="40.5" x14ac:dyDescent="0.2">
      <c r="A9" s="54" t="s">
        <v>16</v>
      </c>
      <c r="B9" s="55">
        <v>6030</v>
      </c>
      <c r="C9" s="56" t="s">
        <v>26</v>
      </c>
      <c r="D9" s="57" t="s">
        <v>27</v>
      </c>
      <c r="E9" s="58" t="s">
        <v>15</v>
      </c>
      <c r="F9" s="59">
        <v>2021</v>
      </c>
      <c r="G9" s="60"/>
      <c r="H9" s="61">
        <f>2464211+5750814</f>
        <v>8215025</v>
      </c>
      <c r="I9" s="62"/>
      <c r="J9" s="25">
        <v>2038</v>
      </c>
      <c r="K9" s="24"/>
      <c r="L9" s="24">
        <f>H9-K9</f>
        <v>8215025</v>
      </c>
    </row>
    <row r="10" spans="1:12" s="8" customFormat="1" ht="81" x14ac:dyDescent="0.2">
      <c r="A10" s="54" t="s">
        <v>90</v>
      </c>
      <c r="B10" s="55">
        <v>6040</v>
      </c>
      <c r="C10" s="56" t="s">
        <v>92</v>
      </c>
      <c r="D10" s="57" t="s">
        <v>91</v>
      </c>
      <c r="E10" s="58" t="s">
        <v>93</v>
      </c>
      <c r="F10" s="59">
        <v>2021</v>
      </c>
      <c r="G10" s="60"/>
      <c r="H10" s="61">
        <v>1985175</v>
      </c>
      <c r="I10" s="62"/>
      <c r="J10" s="25">
        <v>2041</v>
      </c>
      <c r="K10" s="30"/>
      <c r="L10" s="24">
        <f>H10-K10</f>
        <v>1985175</v>
      </c>
    </row>
    <row r="11" spans="1:12" s="8" customFormat="1" ht="60.75" x14ac:dyDescent="0.3">
      <c r="A11" s="54" t="s">
        <v>41</v>
      </c>
      <c r="B11" s="47">
        <v>7370</v>
      </c>
      <c r="C11" s="56" t="s">
        <v>10</v>
      </c>
      <c r="D11" s="63" t="s">
        <v>42</v>
      </c>
      <c r="E11" s="64" t="s">
        <v>161</v>
      </c>
      <c r="F11" s="59">
        <v>2021</v>
      </c>
      <c r="G11" s="60"/>
      <c r="H11" s="61">
        <v>4500000</v>
      </c>
      <c r="I11" s="62"/>
      <c r="J11" s="25">
        <v>2002</v>
      </c>
      <c r="K11" s="30">
        <v>4499252</v>
      </c>
      <c r="L11" s="24">
        <f>H11-K11</f>
        <v>748</v>
      </c>
    </row>
    <row r="12" spans="1:12" s="8" customFormat="1" ht="60.75" x14ac:dyDescent="0.3">
      <c r="A12" s="155" t="s">
        <v>55</v>
      </c>
      <c r="B12" s="157">
        <v>7330</v>
      </c>
      <c r="C12" s="140" t="s">
        <v>32</v>
      </c>
      <c r="D12" s="188" t="s">
        <v>157</v>
      </c>
      <c r="E12" s="65" t="s">
        <v>81</v>
      </c>
      <c r="F12" s="59">
        <v>2021</v>
      </c>
      <c r="G12" s="60"/>
      <c r="H12" s="61">
        <v>1000000</v>
      </c>
      <c r="I12" s="62"/>
      <c r="J12" s="25">
        <v>2036</v>
      </c>
      <c r="K12" s="30"/>
      <c r="L12" s="24">
        <f t="shared" ref="L12:L77" si="0">H12-K12</f>
        <v>1000000</v>
      </c>
    </row>
    <row r="13" spans="1:12" s="21" customFormat="1" ht="20.25" x14ac:dyDescent="0.3">
      <c r="A13" s="156"/>
      <c r="B13" s="158"/>
      <c r="C13" s="141"/>
      <c r="D13" s="189"/>
      <c r="E13" s="66" t="s">
        <v>56</v>
      </c>
      <c r="F13" s="59">
        <v>2021</v>
      </c>
      <c r="G13" s="66"/>
      <c r="H13" s="61">
        <v>2000000</v>
      </c>
      <c r="I13" s="66"/>
      <c r="J13" s="26">
        <v>2027</v>
      </c>
      <c r="K13" s="31"/>
      <c r="L13" s="24">
        <f t="shared" si="0"/>
        <v>2000000</v>
      </c>
    </row>
    <row r="14" spans="1:12" s="8" customFormat="1" ht="40.5" x14ac:dyDescent="0.3">
      <c r="A14" s="54" t="s">
        <v>9</v>
      </c>
      <c r="B14" s="67">
        <v>7650</v>
      </c>
      <c r="C14" s="54" t="s">
        <v>10</v>
      </c>
      <c r="D14" s="68" t="s">
        <v>21</v>
      </c>
      <c r="E14" s="69" t="s">
        <v>11</v>
      </c>
      <c r="F14" s="59">
        <v>2021</v>
      </c>
      <c r="G14" s="60"/>
      <c r="H14" s="61">
        <v>100000</v>
      </c>
      <c r="I14" s="62"/>
      <c r="J14" s="25">
        <v>2001</v>
      </c>
      <c r="K14" s="30"/>
      <c r="L14" s="24">
        <f t="shared" si="0"/>
        <v>100000</v>
      </c>
    </row>
    <row r="15" spans="1:12" s="8" customFormat="1" ht="40.5" x14ac:dyDescent="0.3">
      <c r="A15" s="140" t="s">
        <v>50</v>
      </c>
      <c r="B15" s="142">
        <v>9750</v>
      </c>
      <c r="C15" s="144" t="s">
        <v>30</v>
      </c>
      <c r="D15" s="165" t="s">
        <v>51</v>
      </c>
      <c r="E15" s="65" t="s">
        <v>44</v>
      </c>
      <c r="F15" s="59" t="s">
        <v>35</v>
      </c>
      <c r="G15" s="60">
        <v>67620674</v>
      </c>
      <c r="H15" s="61">
        <f>5259000-2714160</f>
        <v>2544840</v>
      </c>
      <c r="I15" s="62">
        <v>25</v>
      </c>
      <c r="J15" s="25">
        <v>2003</v>
      </c>
      <c r="K15" s="30"/>
      <c r="L15" s="24">
        <f t="shared" si="0"/>
        <v>2544840</v>
      </c>
    </row>
    <row r="16" spans="1:12" s="8" customFormat="1" ht="40.5" x14ac:dyDescent="0.2">
      <c r="A16" s="146"/>
      <c r="B16" s="147"/>
      <c r="C16" s="148"/>
      <c r="D16" s="166"/>
      <c r="E16" s="64" t="s">
        <v>57</v>
      </c>
      <c r="F16" s="59">
        <v>2021</v>
      </c>
      <c r="G16" s="60">
        <v>8532101</v>
      </c>
      <c r="H16" s="61">
        <v>853300</v>
      </c>
      <c r="I16" s="62"/>
      <c r="J16" s="25">
        <v>2004</v>
      </c>
      <c r="K16" s="30"/>
      <c r="L16" s="24">
        <f t="shared" si="0"/>
        <v>853300</v>
      </c>
    </row>
    <row r="17" spans="1:51" s="8" customFormat="1" ht="60.75" x14ac:dyDescent="0.2">
      <c r="A17" s="141"/>
      <c r="B17" s="143"/>
      <c r="C17" s="145"/>
      <c r="D17" s="167"/>
      <c r="E17" s="64" t="s">
        <v>58</v>
      </c>
      <c r="F17" s="59" t="s">
        <v>66</v>
      </c>
      <c r="G17" s="60">
        <v>25999836</v>
      </c>
      <c r="H17" s="61">
        <f>2600000+5199951</f>
        <v>7799951</v>
      </c>
      <c r="I17" s="62"/>
      <c r="J17" s="25">
        <v>2005</v>
      </c>
      <c r="K17" s="30"/>
      <c r="L17" s="24">
        <f t="shared" si="0"/>
        <v>7799951</v>
      </c>
    </row>
    <row r="18" spans="1:51" s="8" customFormat="1" ht="40.5" x14ac:dyDescent="0.3">
      <c r="A18" s="140" t="s">
        <v>52</v>
      </c>
      <c r="B18" s="142">
        <v>9770</v>
      </c>
      <c r="C18" s="144" t="s">
        <v>30</v>
      </c>
      <c r="D18" s="185" t="s">
        <v>53</v>
      </c>
      <c r="E18" s="70" t="s">
        <v>69</v>
      </c>
      <c r="F18" s="59">
        <v>2021</v>
      </c>
      <c r="G18" s="60">
        <v>12000000</v>
      </c>
      <c r="H18" s="61">
        <f>1400000+1000000</f>
        <v>2400000</v>
      </c>
      <c r="I18" s="62"/>
      <c r="J18" s="25">
        <v>2006</v>
      </c>
      <c r="K18" s="30"/>
      <c r="L18" s="24">
        <f t="shared" si="0"/>
        <v>2400000</v>
      </c>
    </row>
    <row r="19" spans="1:51" s="8" customFormat="1" ht="40.5" x14ac:dyDescent="0.3">
      <c r="A19" s="146"/>
      <c r="B19" s="147"/>
      <c r="C19" s="148"/>
      <c r="D19" s="186"/>
      <c r="E19" s="65" t="s">
        <v>82</v>
      </c>
      <c r="F19" s="59">
        <v>2021</v>
      </c>
      <c r="G19" s="60">
        <v>39127000</v>
      </c>
      <c r="H19" s="61">
        <v>5900000</v>
      </c>
      <c r="I19" s="62"/>
      <c r="J19" s="25">
        <v>2007</v>
      </c>
      <c r="K19" s="30"/>
      <c r="L19" s="24">
        <f t="shared" si="0"/>
        <v>5900000</v>
      </c>
    </row>
    <row r="20" spans="1:51" s="8" customFormat="1" ht="60.75" x14ac:dyDescent="0.3">
      <c r="A20" s="146"/>
      <c r="B20" s="147"/>
      <c r="C20" s="148"/>
      <c r="D20" s="186"/>
      <c r="E20" s="65" t="s">
        <v>59</v>
      </c>
      <c r="F20" s="59">
        <v>2021</v>
      </c>
      <c r="G20" s="60">
        <v>9300000</v>
      </c>
      <c r="H20" s="61">
        <v>1395000</v>
      </c>
      <c r="I20" s="62"/>
      <c r="J20" s="25">
        <v>2011</v>
      </c>
      <c r="K20" s="30"/>
      <c r="L20" s="24">
        <f t="shared" si="0"/>
        <v>1395000</v>
      </c>
    </row>
    <row r="21" spans="1:51" s="8" customFormat="1" ht="60.75" x14ac:dyDescent="0.3">
      <c r="A21" s="146"/>
      <c r="B21" s="147"/>
      <c r="C21" s="148"/>
      <c r="D21" s="186"/>
      <c r="E21" s="65" t="s">
        <v>60</v>
      </c>
      <c r="F21" s="59">
        <v>2021</v>
      </c>
      <c r="G21" s="60">
        <v>9300000</v>
      </c>
      <c r="H21" s="61">
        <v>1395000</v>
      </c>
      <c r="I21" s="62"/>
      <c r="J21" s="25">
        <v>2012</v>
      </c>
      <c r="K21" s="30"/>
      <c r="L21" s="24">
        <f t="shared" si="0"/>
        <v>1395000</v>
      </c>
    </row>
    <row r="22" spans="1:51" s="8" customFormat="1" ht="40.5" x14ac:dyDescent="0.3">
      <c r="A22" s="146"/>
      <c r="B22" s="147"/>
      <c r="C22" s="148"/>
      <c r="D22" s="186"/>
      <c r="E22" s="65" t="s">
        <v>54</v>
      </c>
      <c r="F22" s="59">
        <v>2021</v>
      </c>
      <c r="G22" s="60">
        <v>22473280</v>
      </c>
      <c r="H22" s="61">
        <f>4495000-1640211-762788-600000-15500-1469700</f>
        <v>6801</v>
      </c>
      <c r="I22" s="62"/>
      <c r="J22" s="25">
        <v>2013</v>
      </c>
      <c r="K22" s="30"/>
      <c r="L22" s="24">
        <f t="shared" si="0"/>
        <v>6801</v>
      </c>
    </row>
    <row r="23" spans="1:51" s="8" customFormat="1" ht="60.75" x14ac:dyDescent="0.3">
      <c r="A23" s="141"/>
      <c r="B23" s="143"/>
      <c r="C23" s="145"/>
      <c r="D23" s="187"/>
      <c r="E23" s="65" t="s">
        <v>98</v>
      </c>
      <c r="F23" s="59">
        <v>2021</v>
      </c>
      <c r="G23" s="60">
        <v>17352090</v>
      </c>
      <c r="H23" s="61">
        <v>3470418</v>
      </c>
      <c r="I23" s="62"/>
      <c r="J23" s="25">
        <v>2047</v>
      </c>
      <c r="K23" s="30"/>
      <c r="L23" s="24">
        <f t="shared" si="0"/>
        <v>3470418</v>
      </c>
    </row>
    <row r="24" spans="1:51" s="4" customFormat="1" ht="44.25" customHeight="1" x14ac:dyDescent="0.2">
      <c r="A24" s="71"/>
      <c r="B24" s="72"/>
      <c r="C24" s="73"/>
      <c r="D24" s="74" t="s">
        <v>107</v>
      </c>
      <c r="E24" s="75"/>
      <c r="F24" s="76"/>
      <c r="G24" s="77"/>
      <c r="H24" s="53">
        <f>SUM(H25:H26)</f>
        <v>2250788</v>
      </c>
      <c r="I24" s="78"/>
      <c r="J24" s="128"/>
      <c r="K24" s="129"/>
      <c r="L24" s="130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</row>
    <row r="25" spans="1:51" s="8" customFormat="1" ht="60.75" x14ac:dyDescent="0.2">
      <c r="A25" s="140" t="s">
        <v>33</v>
      </c>
      <c r="B25" s="142">
        <v>7441</v>
      </c>
      <c r="C25" s="144" t="s">
        <v>28</v>
      </c>
      <c r="D25" s="185" t="s">
        <v>34</v>
      </c>
      <c r="E25" s="64" t="s">
        <v>109</v>
      </c>
      <c r="F25" s="59">
        <v>2021</v>
      </c>
      <c r="G25" s="60"/>
      <c r="H25" s="61">
        <v>1488000</v>
      </c>
      <c r="I25" s="62"/>
      <c r="J25" s="25">
        <v>2018</v>
      </c>
      <c r="K25" s="30"/>
      <c r="L25" s="24">
        <f t="shared" si="0"/>
        <v>1488000</v>
      </c>
    </row>
    <row r="26" spans="1:51" s="8" customFormat="1" ht="101.25" customHeight="1" x14ac:dyDescent="0.2">
      <c r="A26" s="141"/>
      <c r="B26" s="143"/>
      <c r="C26" s="145"/>
      <c r="D26" s="187"/>
      <c r="E26" s="64" t="s">
        <v>113</v>
      </c>
      <c r="F26" s="59">
        <v>2021</v>
      </c>
      <c r="G26" s="60"/>
      <c r="H26" s="61">
        <v>762788</v>
      </c>
      <c r="I26" s="62"/>
      <c r="J26" s="25">
        <v>2049</v>
      </c>
      <c r="K26" s="30"/>
      <c r="L26" s="24">
        <f t="shared" si="0"/>
        <v>762788</v>
      </c>
    </row>
    <row r="27" spans="1:51" s="6" customFormat="1" ht="49.5" customHeight="1" x14ac:dyDescent="0.3">
      <c r="A27" s="71"/>
      <c r="B27" s="72"/>
      <c r="C27" s="73"/>
      <c r="D27" s="74" t="s">
        <v>130</v>
      </c>
      <c r="E27" s="79"/>
      <c r="F27" s="76"/>
      <c r="G27" s="77"/>
      <c r="H27" s="53">
        <f>SUM(H28:H31)</f>
        <v>4971800</v>
      </c>
      <c r="I27" s="78"/>
      <c r="J27" s="128"/>
      <c r="K27" s="129"/>
      <c r="L27" s="130"/>
    </row>
    <row r="28" spans="1:51" s="8" customFormat="1" ht="40.5" x14ac:dyDescent="0.3">
      <c r="A28" s="54" t="s">
        <v>16</v>
      </c>
      <c r="B28" s="80">
        <v>6030</v>
      </c>
      <c r="C28" s="54" t="s">
        <v>26</v>
      </c>
      <c r="D28" s="81" t="s">
        <v>27</v>
      </c>
      <c r="E28" s="65" t="s">
        <v>39</v>
      </c>
      <c r="F28" s="59">
        <v>2021</v>
      </c>
      <c r="G28" s="60"/>
      <c r="H28" s="61">
        <v>391800</v>
      </c>
      <c r="I28" s="62"/>
      <c r="J28" s="25">
        <v>2019</v>
      </c>
      <c r="K28" s="30"/>
      <c r="L28" s="24">
        <f t="shared" si="0"/>
        <v>391800</v>
      </c>
    </row>
    <row r="29" spans="1:51" s="8" customFormat="1" ht="59.25" customHeight="1" x14ac:dyDescent="0.3">
      <c r="A29" s="162" t="s">
        <v>61</v>
      </c>
      <c r="B29" s="159">
        <v>7461</v>
      </c>
      <c r="C29" s="140" t="s">
        <v>28</v>
      </c>
      <c r="D29" s="190" t="s">
        <v>62</v>
      </c>
      <c r="E29" s="82" t="s">
        <v>63</v>
      </c>
      <c r="F29" s="59">
        <v>2021</v>
      </c>
      <c r="G29" s="60"/>
      <c r="H29" s="61">
        <v>2500000</v>
      </c>
      <c r="I29" s="62"/>
      <c r="J29" s="25">
        <v>2021</v>
      </c>
      <c r="K29" s="30"/>
      <c r="L29" s="24">
        <f t="shared" si="0"/>
        <v>2500000</v>
      </c>
    </row>
    <row r="30" spans="1:51" s="8" customFormat="1" ht="40.5" x14ac:dyDescent="0.3">
      <c r="A30" s="163"/>
      <c r="B30" s="160"/>
      <c r="C30" s="146"/>
      <c r="D30" s="191"/>
      <c r="E30" s="82" t="s">
        <v>64</v>
      </c>
      <c r="F30" s="59">
        <v>2021</v>
      </c>
      <c r="G30" s="60"/>
      <c r="H30" s="61">
        <v>480000</v>
      </c>
      <c r="I30" s="62"/>
      <c r="J30" s="25">
        <v>2022</v>
      </c>
      <c r="K30" s="30"/>
      <c r="L30" s="24">
        <f t="shared" si="0"/>
        <v>480000</v>
      </c>
    </row>
    <row r="31" spans="1:51" s="8" customFormat="1" ht="60.75" x14ac:dyDescent="0.3">
      <c r="A31" s="164"/>
      <c r="B31" s="161"/>
      <c r="C31" s="141"/>
      <c r="D31" s="192"/>
      <c r="E31" s="82" t="s">
        <v>65</v>
      </c>
      <c r="F31" s="59">
        <v>2021</v>
      </c>
      <c r="G31" s="60"/>
      <c r="H31" s="61">
        <v>1600000</v>
      </c>
      <c r="I31" s="62"/>
      <c r="J31" s="25">
        <v>2023</v>
      </c>
      <c r="K31" s="30"/>
      <c r="L31" s="24">
        <f t="shared" si="0"/>
        <v>1600000</v>
      </c>
    </row>
    <row r="32" spans="1:51" s="4" customFormat="1" ht="42.75" customHeight="1" x14ac:dyDescent="0.2">
      <c r="A32" s="71"/>
      <c r="B32" s="72"/>
      <c r="C32" s="73"/>
      <c r="D32" s="74" t="s">
        <v>108</v>
      </c>
      <c r="E32" s="75"/>
      <c r="F32" s="76"/>
      <c r="G32" s="77"/>
      <c r="H32" s="53">
        <f>SUM(H33:H36)</f>
        <v>9211716</v>
      </c>
      <c r="I32" s="78"/>
      <c r="J32" s="128"/>
      <c r="K32" s="129"/>
      <c r="L32" s="130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s="8" customFormat="1" ht="20.25" x14ac:dyDescent="0.3">
      <c r="A33" s="140" t="s">
        <v>16</v>
      </c>
      <c r="B33" s="142">
        <v>6030</v>
      </c>
      <c r="C33" s="144" t="s">
        <v>26</v>
      </c>
      <c r="D33" s="171" t="s">
        <v>27</v>
      </c>
      <c r="E33" s="65" t="s">
        <v>43</v>
      </c>
      <c r="F33" s="59">
        <v>2021</v>
      </c>
      <c r="G33" s="60"/>
      <c r="H33" s="61">
        <v>9000000</v>
      </c>
      <c r="I33" s="62"/>
      <c r="J33" s="25">
        <v>2024</v>
      </c>
      <c r="K33" s="30"/>
      <c r="L33" s="24">
        <f t="shared" si="0"/>
        <v>9000000</v>
      </c>
    </row>
    <row r="34" spans="1:51" s="8" customFormat="1" ht="40.5" x14ac:dyDescent="0.3">
      <c r="A34" s="146"/>
      <c r="B34" s="147"/>
      <c r="C34" s="148"/>
      <c r="D34" s="172"/>
      <c r="E34" s="65" t="s">
        <v>38</v>
      </c>
      <c r="F34" s="59">
        <v>2021</v>
      </c>
      <c r="G34" s="60"/>
      <c r="H34" s="61">
        <v>125200</v>
      </c>
      <c r="I34" s="62"/>
      <c r="J34" s="25">
        <v>2033</v>
      </c>
      <c r="K34" s="30"/>
      <c r="L34" s="24">
        <f t="shared" si="0"/>
        <v>125200</v>
      </c>
    </row>
    <row r="35" spans="1:51" s="8" customFormat="1" ht="60.75" x14ac:dyDescent="0.3">
      <c r="A35" s="146"/>
      <c r="B35" s="147"/>
      <c r="C35" s="148"/>
      <c r="D35" s="172"/>
      <c r="E35" s="65" t="s">
        <v>83</v>
      </c>
      <c r="F35" s="59">
        <v>2021</v>
      </c>
      <c r="G35" s="60"/>
      <c r="H35" s="61">
        <v>36750</v>
      </c>
      <c r="I35" s="62"/>
      <c r="J35" s="25">
        <v>2039</v>
      </c>
      <c r="K35" s="30"/>
      <c r="L35" s="24">
        <f t="shared" si="0"/>
        <v>36750</v>
      </c>
    </row>
    <row r="36" spans="1:51" s="8" customFormat="1" ht="60.75" x14ac:dyDescent="0.3">
      <c r="A36" s="141"/>
      <c r="B36" s="143"/>
      <c r="C36" s="145"/>
      <c r="D36" s="173"/>
      <c r="E36" s="65" t="s">
        <v>84</v>
      </c>
      <c r="F36" s="59">
        <v>2021</v>
      </c>
      <c r="G36" s="60"/>
      <c r="H36" s="61">
        <v>49766</v>
      </c>
      <c r="I36" s="62"/>
      <c r="J36" s="25">
        <v>2040</v>
      </c>
      <c r="K36" s="30"/>
      <c r="L36" s="24">
        <f t="shared" si="0"/>
        <v>49766</v>
      </c>
    </row>
    <row r="37" spans="1:51" ht="82.5" customHeight="1" x14ac:dyDescent="0.2">
      <c r="A37" s="71"/>
      <c r="B37" s="72"/>
      <c r="C37" s="83"/>
      <c r="D37" s="84" t="s">
        <v>36</v>
      </c>
      <c r="E37" s="75"/>
      <c r="F37" s="76"/>
      <c r="G37" s="77"/>
      <c r="H37" s="53">
        <f>H38</f>
        <v>600000</v>
      </c>
      <c r="I37" s="78"/>
      <c r="J37" s="27"/>
      <c r="K37" s="32"/>
      <c r="L37" s="24">
        <f t="shared" si="0"/>
        <v>600000</v>
      </c>
    </row>
    <row r="38" spans="1:51" s="8" customFormat="1" ht="60.75" x14ac:dyDescent="0.2">
      <c r="A38" s="54" t="s">
        <v>110</v>
      </c>
      <c r="B38" s="55">
        <v>2111</v>
      </c>
      <c r="C38" s="56" t="s">
        <v>112</v>
      </c>
      <c r="D38" s="85" t="s">
        <v>111</v>
      </c>
      <c r="E38" s="64" t="s">
        <v>15</v>
      </c>
      <c r="F38" s="59">
        <v>2021</v>
      </c>
      <c r="G38" s="60"/>
      <c r="H38" s="61">
        <v>600000</v>
      </c>
      <c r="I38" s="62"/>
      <c r="J38" s="26">
        <v>2050</v>
      </c>
      <c r="K38" s="30"/>
      <c r="L38" s="24">
        <f t="shared" si="0"/>
        <v>600000</v>
      </c>
    </row>
    <row r="39" spans="1:51" s="4" customFormat="1" ht="43.5" customHeight="1" x14ac:dyDescent="0.3">
      <c r="A39" s="86"/>
      <c r="B39" s="86"/>
      <c r="C39" s="86"/>
      <c r="D39" s="51" t="s">
        <v>104</v>
      </c>
      <c r="E39" s="79"/>
      <c r="F39" s="76"/>
      <c r="G39" s="87"/>
      <c r="H39" s="53">
        <f>SUM(H40:H51)</f>
        <v>90363682</v>
      </c>
      <c r="I39" s="78"/>
      <c r="J39" s="125"/>
      <c r="K39" s="126"/>
      <c r="L39" s="127"/>
    </row>
    <row r="40" spans="1:51" s="8" customFormat="1" ht="40.5" x14ac:dyDescent="0.3">
      <c r="A40" s="140" t="s">
        <v>31</v>
      </c>
      <c r="B40" s="165">
        <v>7321</v>
      </c>
      <c r="C40" s="168" t="s">
        <v>70</v>
      </c>
      <c r="D40" s="165" t="s">
        <v>71</v>
      </c>
      <c r="E40" s="65" t="s">
        <v>67</v>
      </c>
      <c r="F40" s="59">
        <v>2021</v>
      </c>
      <c r="G40" s="88"/>
      <c r="H40" s="88">
        <v>3573300</v>
      </c>
      <c r="I40" s="62"/>
      <c r="J40" s="25">
        <v>2015</v>
      </c>
      <c r="K40" s="30"/>
      <c r="L40" s="24">
        <f t="shared" si="0"/>
        <v>3573300</v>
      </c>
    </row>
    <row r="41" spans="1:51" s="8" customFormat="1" ht="60.75" x14ac:dyDescent="0.3">
      <c r="A41" s="146"/>
      <c r="B41" s="166"/>
      <c r="C41" s="169"/>
      <c r="D41" s="166"/>
      <c r="E41" s="65" t="s">
        <v>68</v>
      </c>
      <c r="F41" s="59">
        <v>2021</v>
      </c>
      <c r="G41" s="60"/>
      <c r="H41" s="61">
        <v>3960000</v>
      </c>
      <c r="I41" s="62"/>
      <c r="J41" s="25">
        <v>2016</v>
      </c>
      <c r="K41" s="30"/>
      <c r="L41" s="24">
        <f t="shared" si="0"/>
        <v>3960000</v>
      </c>
    </row>
    <row r="42" spans="1:51" s="8" customFormat="1" ht="40.5" x14ac:dyDescent="0.3">
      <c r="A42" s="146"/>
      <c r="B42" s="166"/>
      <c r="C42" s="169"/>
      <c r="D42" s="166"/>
      <c r="E42" s="65" t="s">
        <v>188</v>
      </c>
      <c r="F42" s="59" t="s">
        <v>74</v>
      </c>
      <c r="G42" s="60">
        <v>158216750</v>
      </c>
      <c r="H42" s="61">
        <v>26357340</v>
      </c>
      <c r="I42" s="62"/>
      <c r="J42" s="25">
        <v>2017</v>
      </c>
      <c r="K42" s="30"/>
      <c r="L42" s="24">
        <f t="shared" si="0"/>
        <v>26357340</v>
      </c>
    </row>
    <row r="43" spans="1:51" s="8" customFormat="1" ht="60.75" x14ac:dyDescent="0.3">
      <c r="A43" s="146"/>
      <c r="B43" s="166"/>
      <c r="C43" s="169"/>
      <c r="D43" s="166"/>
      <c r="E43" s="65" t="s">
        <v>75</v>
      </c>
      <c r="F43" s="59">
        <v>2021</v>
      </c>
      <c r="G43" s="61"/>
      <c r="H43" s="61">
        <v>307000</v>
      </c>
      <c r="I43" s="62"/>
      <c r="J43" s="25">
        <v>2034</v>
      </c>
      <c r="K43" s="30"/>
      <c r="L43" s="24">
        <f t="shared" si="0"/>
        <v>307000</v>
      </c>
    </row>
    <row r="44" spans="1:51" s="8" customFormat="1" ht="40.5" x14ac:dyDescent="0.3">
      <c r="A44" s="146"/>
      <c r="B44" s="166"/>
      <c r="C44" s="169"/>
      <c r="D44" s="166"/>
      <c r="E44" s="65" t="s">
        <v>76</v>
      </c>
      <c r="F44" s="59">
        <v>2021</v>
      </c>
      <c r="G44" s="61"/>
      <c r="H44" s="61">
        <v>123000</v>
      </c>
      <c r="I44" s="62"/>
      <c r="J44" s="25">
        <v>2035</v>
      </c>
      <c r="K44" s="30"/>
      <c r="L44" s="24">
        <f t="shared" si="0"/>
        <v>123000</v>
      </c>
    </row>
    <row r="45" spans="1:51" s="8" customFormat="1" ht="40.5" x14ac:dyDescent="0.3">
      <c r="A45" s="146"/>
      <c r="B45" s="166"/>
      <c r="C45" s="169"/>
      <c r="D45" s="166"/>
      <c r="E45" s="65" t="s">
        <v>123</v>
      </c>
      <c r="F45" s="59">
        <v>2021</v>
      </c>
      <c r="G45" s="61"/>
      <c r="H45" s="61">
        <v>2714160</v>
      </c>
      <c r="I45" s="62"/>
      <c r="J45" s="25">
        <v>2003</v>
      </c>
      <c r="K45" s="30"/>
      <c r="L45" s="24">
        <f t="shared" si="0"/>
        <v>2714160</v>
      </c>
    </row>
    <row r="46" spans="1:51" s="8" customFormat="1" ht="51" customHeight="1" x14ac:dyDescent="0.3">
      <c r="A46" s="141"/>
      <c r="B46" s="167"/>
      <c r="C46" s="170"/>
      <c r="D46" s="167"/>
      <c r="E46" s="65" t="s">
        <v>124</v>
      </c>
      <c r="F46" s="59">
        <v>2021</v>
      </c>
      <c r="G46" s="61"/>
      <c r="H46" s="61">
        <v>1483886</v>
      </c>
      <c r="I46" s="62"/>
      <c r="J46" s="25">
        <v>2046</v>
      </c>
      <c r="K46" s="30"/>
      <c r="L46" s="24">
        <f t="shared" si="0"/>
        <v>1483886</v>
      </c>
    </row>
    <row r="47" spans="1:51" s="8" customFormat="1" ht="19.5" customHeight="1" x14ac:dyDescent="0.2">
      <c r="A47" s="137" t="s">
        <v>182</v>
      </c>
      <c r="B47" s="138"/>
      <c r="C47" s="138"/>
      <c r="D47" s="138"/>
      <c r="E47" s="138"/>
      <c r="F47" s="138"/>
      <c r="G47" s="138"/>
      <c r="H47" s="138"/>
      <c r="I47" s="139"/>
      <c r="J47" s="134"/>
      <c r="K47" s="135"/>
      <c r="L47" s="136"/>
    </row>
    <row r="48" spans="1:51" s="8" customFormat="1" ht="40.5" x14ac:dyDescent="0.3">
      <c r="A48" s="140" t="s">
        <v>96</v>
      </c>
      <c r="B48" s="165">
        <v>7368</v>
      </c>
      <c r="C48" s="140" t="s">
        <v>10</v>
      </c>
      <c r="D48" s="165" t="s">
        <v>97</v>
      </c>
      <c r="E48" s="65" t="s">
        <v>185</v>
      </c>
      <c r="F48" s="59">
        <v>2021</v>
      </c>
      <c r="G48" s="60"/>
      <c r="H48" s="61">
        <f>30000000-22754622</f>
        <v>7245378</v>
      </c>
      <c r="I48" s="62"/>
      <c r="J48" s="25">
        <v>2044</v>
      </c>
      <c r="K48" s="34"/>
      <c r="L48" s="24">
        <f t="shared" si="0"/>
        <v>7245378</v>
      </c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</row>
    <row r="49" spans="1:51" s="8" customFormat="1" ht="81" x14ac:dyDescent="0.3">
      <c r="A49" s="146"/>
      <c r="B49" s="166"/>
      <c r="C49" s="146"/>
      <c r="D49" s="166"/>
      <c r="E49" s="65" t="s">
        <v>184</v>
      </c>
      <c r="F49" s="59">
        <v>2021</v>
      </c>
      <c r="G49" s="60"/>
      <c r="H49" s="61">
        <v>3458984</v>
      </c>
      <c r="I49" s="62"/>
      <c r="J49" s="25">
        <v>2045</v>
      </c>
      <c r="K49" s="34"/>
      <c r="L49" s="24">
        <f t="shared" si="0"/>
        <v>3458984</v>
      </c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</row>
    <row r="50" spans="1:51" s="8" customFormat="1" ht="40.5" x14ac:dyDescent="0.3">
      <c r="A50" s="141"/>
      <c r="B50" s="167"/>
      <c r="C50" s="141"/>
      <c r="D50" s="167"/>
      <c r="E50" s="89" t="s">
        <v>183</v>
      </c>
      <c r="F50" s="59">
        <v>2021</v>
      </c>
      <c r="G50" s="60"/>
      <c r="H50" s="61">
        <v>5970687</v>
      </c>
      <c r="I50" s="62"/>
      <c r="J50" s="25">
        <v>2046</v>
      </c>
      <c r="K50" s="34"/>
      <c r="L50" s="24">
        <f t="shared" si="0"/>
        <v>5970687</v>
      </c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</row>
    <row r="51" spans="1:51" s="8" customFormat="1" ht="60.75" x14ac:dyDescent="0.3">
      <c r="A51" s="90" t="s">
        <v>178</v>
      </c>
      <c r="B51" s="91">
        <v>7366</v>
      </c>
      <c r="C51" s="92" t="s">
        <v>10</v>
      </c>
      <c r="D51" s="67" t="s">
        <v>179</v>
      </c>
      <c r="E51" s="65" t="s">
        <v>187</v>
      </c>
      <c r="F51" s="59">
        <v>2021</v>
      </c>
      <c r="G51" s="60"/>
      <c r="H51" s="61">
        <v>35169947</v>
      </c>
      <c r="I51" s="62"/>
      <c r="J51" s="25">
        <v>2097</v>
      </c>
      <c r="K51" s="34"/>
      <c r="L51" s="24">
        <f t="shared" si="0"/>
        <v>35169947</v>
      </c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</row>
    <row r="52" spans="1:51" s="4" customFormat="1" ht="45.75" customHeight="1" x14ac:dyDescent="0.3">
      <c r="A52" s="86"/>
      <c r="B52" s="86"/>
      <c r="C52" s="86"/>
      <c r="D52" s="51" t="s">
        <v>103</v>
      </c>
      <c r="E52" s="79"/>
      <c r="F52" s="76"/>
      <c r="G52" s="87"/>
      <c r="H52" s="53">
        <f>H53</f>
        <v>866000</v>
      </c>
      <c r="I52" s="78"/>
      <c r="J52" s="28"/>
      <c r="K52" s="33"/>
      <c r="L52" s="24">
        <f t="shared" si="0"/>
        <v>866000</v>
      </c>
      <c r="N52" s="44"/>
    </row>
    <row r="53" spans="1:51" s="8" customFormat="1" ht="35.25" customHeight="1" x14ac:dyDescent="0.3">
      <c r="A53" s="54" t="s">
        <v>100</v>
      </c>
      <c r="B53" s="93" t="s">
        <v>99</v>
      </c>
      <c r="C53" s="94" t="s">
        <v>24</v>
      </c>
      <c r="D53" s="67" t="s">
        <v>101</v>
      </c>
      <c r="E53" s="65" t="s">
        <v>102</v>
      </c>
      <c r="F53" s="59">
        <v>2021</v>
      </c>
      <c r="G53" s="88"/>
      <c r="H53" s="88">
        <v>866000</v>
      </c>
      <c r="I53" s="62"/>
      <c r="J53" s="25">
        <v>2048</v>
      </c>
      <c r="K53" s="30"/>
      <c r="L53" s="24">
        <f t="shared" si="0"/>
        <v>866000</v>
      </c>
    </row>
    <row r="54" spans="1:51" s="20" customFormat="1" ht="51" customHeight="1" x14ac:dyDescent="0.3">
      <c r="A54" s="95"/>
      <c r="B54" s="71"/>
      <c r="C54" s="96"/>
      <c r="D54" s="97" t="s">
        <v>114</v>
      </c>
      <c r="E54" s="98"/>
      <c r="F54" s="76"/>
      <c r="G54" s="77"/>
      <c r="H54" s="53">
        <f>H55</f>
        <v>15500</v>
      </c>
      <c r="I54" s="78"/>
      <c r="J54" s="23"/>
      <c r="K54" s="34"/>
      <c r="L54" s="24">
        <f t="shared" si="0"/>
        <v>15500</v>
      </c>
    </row>
    <row r="55" spans="1:51" s="8" customFormat="1" ht="51.75" customHeight="1" x14ac:dyDescent="0.2">
      <c r="A55" s="54" t="s">
        <v>115</v>
      </c>
      <c r="B55" s="47">
        <v>5041</v>
      </c>
      <c r="C55" s="99" t="s">
        <v>117</v>
      </c>
      <c r="D55" s="100" t="s">
        <v>116</v>
      </c>
      <c r="E55" s="58" t="s">
        <v>15</v>
      </c>
      <c r="F55" s="59">
        <v>2020</v>
      </c>
      <c r="G55" s="60"/>
      <c r="H55" s="61">
        <v>15500</v>
      </c>
      <c r="I55" s="62"/>
      <c r="J55" s="25">
        <v>2051</v>
      </c>
      <c r="K55" s="35">
        <v>15500</v>
      </c>
      <c r="L55" s="24">
        <f t="shared" si="0"/>
        <v>0</v>
      </c>
    </row>
    <row r="56" spans="1:51" s="9" customFormat="1" ht="20.25" x14ac:dyDescent="0.3">
      <c r="A56" s="101"/>
      <c r="B56" s="102"/>
      <c r="C56" s="101"/>
      <c r="D56" s="101"/>
      <c r="E56" s="103" t="s">
        <v>22</v>
      </c>
      <c r="F56" s="101"/>
      <c r="G56" s="104"/>
      <c r="H56" s="105">
        <f>H57+H67+H70+H72+H111+H107+H118+H120</f>
        <v>34764101</v>
      </c>
      <c r="I56" s="101"/>
      <c r="J56" s="36"/>
      <c r="K56" s="37">
        <f>SUM(K57:K121)</f>
        <v>2620096.7999999998</v>
      </c>
      <c r="L56" s="37">
        <f>H56-K56</f>
        <v>32144004.199999999</v>
      </c>
    </row>
    <row r="57" spans="1:51" s="4" customFormat="1" ht="20.25" x14ac:dyDescent="0.2">
      <c r="A57" s="106"/>
      <c r="B57" s="107"/>
      <c r="C57" s="106"/>
      <c r="D57" s="51" t="s">
        <v>14</v>
      </c>
      <c r="E57" s="108"/>
      <c r="F57" s="106"/>
      <c r="G57" s="109"/>
      <c r="H57" s="110">
        <f>SUM(H58:H66)</f>
        <v>12491387</v>
      </c>
      <c r="I57" s="106"/>
      <c r="J57" s="125"/>
      <c r="K57" s="126"/>
      <c r="L57" s="127"/>
    </row>
    <row r="58" spans="1:51" s="8" customFormat="1" ht="121.5" x14ac:dyDescent="0.2">
      <c r="A58" s="111" t="s">
        <v>13</v>
      </c>
      <c r="B58" s="93" t="s">
        <v>23</v>
      </c>
      <c r="C58" s="54" t="s">
        <v>24</v>
      </c>
      <c r="D58" s="67" t="s">
        <v>25</v>
      </c>
      <c r="E58" s="58" t="s">
        <v>15</v>
      </c>
      <c r="F58" s="59">
        <v>2021</v>
      </c>
      <c r="G58" s="60"/>
      <c r="H58" s="61">
        <f>662000-24800+1270000</f>
        <v>1907200</v>
      </c>
      <c r="I58" s="62" t="s">
        <v>12</v>
      </c>
      <c r="J58" s="25">
        <v>2026</v>
      </c>
      <c r="K58" s="35">
        <v>76930</v>
      </c>
      <c r="L58" s="24">
        <f t="shared" si="0"/>
        <v>1830270</v>
      </c>
    </row>
    <row r="59" spans="1:51" s="8" customFormat="1" ht="81" x14ac:dyDescent="0.2">
      <c r="A59" s="111" t="s">
        <v>87</v>
      </c>
      <c r="B59" s="93">
        <v>7363</v>
      </c>
      <c r="C59" s="54" t="s">
        <v>10</v>
      </c>
      <c r="D59" s="67" t="s">
        <v>88</v>
      </c>
      <c r="E59" s="58" t="s">
        <v>89</v>
      </c>
      <c r="F59" s="59">
        <v>2021</v>
      </c>
      <c r="G59" s="60"/>
      <c r="H59" s="61">
        <v>3035438</v>
      </c>
      <c r="I59" s="62"/>
      <c r="J59" s="25">
        <v>2042</v>
      </c>
      <c r="K59" s="30"/>
      <c r="L59" s="24">
        <f t="shared" si="0"/>
        <v>3035438</v>
      </c>
    </row>
    <row r="60" spans="1:51" s="8" customFormat="1" ht="40.5" x14ac:dyDescent="0.2">
      <c r="A60" s="111" t="s">
        <v>127</v>
      </c>
      <c r="B60" s="93">
        <v>8230</v>
      </c>
      <c r="C60" s="54" t="s">
        <v>129</v>
      </c>
      <c r="D60" s="67" t="s">
        <v>128</v>
      </c>
      <c r="E60" s="58" t="s">
        <v>15</v>
      </c>
      <c r="F60" s="59">
        <v>2021</v>
      </c>
      <c r="G60" s="60"/>
      <c r="H60" s="61">
        <v>1905000</v>
      </c>
      <c r="I60" s="62"/>
      <c r="J60" s="25">
        <v>2055</v>
      </c>
      <c r="K60" s="30"/>
      <c r="L60" s="24">
        <f t="shared" si="0"/>
        <v>1905000</v>
      </c>
    </row>
    <row r="61" spans="1:51" s="8" customFormat="1" ht="81" x14ac:dyDescent="0.2">
      <c r="A61" s="140" t="s">
        <v>90</v>
      </c>
      <c r="B61" s="142">
        <v>6040</v>
      </c>
      <c r="C61" s="144" t="s">
        <v>92</v>
      </c>
      <c r="D61" s="171" t="s">
        <v>91</v>
      </c>
      <c r="E61" s="58" t="s">
        <v>132</v>
      </c>
      <c r="F61" s="59">
        <v>2021</v>
      </c>
      <c r="G61" s="60"/>
      <c r="H61" s="61">
        <v>6750</v>
      </c>
      <c r="I61" s="62"/>
      <c r="J61" s="25">
        <v>2056</v>
      </c>
      <c r="K61" s="30"/>
      <c r="L61" s="24">
        <f t="shared" si="0"/>
        <v>6750</v>
      </c>
    </row>
    <row r="62" spans="1:51" s="8" customFormat="1" ht="81" x14ac:dyDescent="0.2">
      <c r="A62" s="146"/>
      <c r="B62" s="147"/>
      <c r="C62" s="148"/>
      <c r="D62" s="172"/>
      <c r="E62" s="58" t="s">
        <v>133</v>
      </c>
      <c r="F62" s="59">
        <v>2021</v>
      </c>
      <c r="G62" s="60"/>
      <c r="H62" s="61">
        <v>49900</v>
      </c>
      <c r="I62" s="62"/>
      <c r="J62" s="25">
        <v>2057</v>
      </c>
      <c r="K62" s="30"/>
      <c r="L62" s="24">
        <f t="shared" si="0"/>
        <v>49900</v>
      </c>
    </row>
    <row r="63" spans="1:51" s="8" customFormat="1" ht="60.75" x14ac:dyDescent="0.2">
      <c r="A63" s="146"/>
      <c r="B63" s="147"/>
      <c r="C63" s="148"/>
      <c r="D63" s="172"/>
      <c r="E63" s="58" t="s">
        <v>134</v>
      </c>
      <c r="F63" s="59">
        <v>2021</v>
      </c>
      <c r="G63" s="60"/>
      <c r="H63" s="61">
        <v>13088</v>
      </c>
      <c r="I63" s="62"/>
      <c r="J63" s="25">
        <v>2058</v>
      </c>
      <c r="K63" s="30"/>
      <c r="L63" s="24">
        <f t="shared" si="0"/>
        <v>13088</v>
      </c>
    </row>
    <row r="64" spans="1:51" s="8" customFormat="1" ht="81" x14ac:dyDescent="0.2">
      <c r="A64" s="141"/>
      <c r="B64" s="143"/>
      <c r="C64" s="145"/>
      <c r="D64" s="173"/>
      <c r="E64" s="58" t="s">
        <v>135</v>
      </c>
      <c r="F64" s="59">
        <v>2021</v>
      </c>
      <c r="G64" s="60"/>
      <c r="H64" s="61">
        <v>13088</v>
      </c>
      <c r="I64" s="62"/>
      <c r="J64" s="25">
        <v>2059</v>
      </c>
      <c r="K64" s="30"/>
      <c r="L64" s="24">
        <f t="shared" si="0"/>
        <v>13088</v>
      </c>
    </row>
    <row r="65" spans="1:51" s="8" customFormat="1" ht="60.75" x14ac:dyDescent="0.3">
      <c r="A65" s="54" t="s">
        <v>41</v>
      </c>
      <c r="B65" s="47">
        <v>7370</v>
      </c>
      <c r="C65" s="56" t="s">
        <v>10</v>
      </c>
      <c r="D65" s="63" t="s">
        <v>42</v>
      </c>
      <c r="E65" s="58" t="s">
        <v>160</v>
      </c>
      <c r="F65" s="59">
        <v>2021</v>
      </c>
      <c r="G65" s="60"/>
      <c r="H65" s="61">
        <v>2752373</v>
      </c>
      <c r="I65" s="62"/>
      <c r="J65" s="25">
        <v>2060</v>
      </c>
      <c r="K65" s="30"/>
      <c r="L65" s="24">
        <f t="shared" si="0"/>
        <v>2752373</v>
      </c>
    </row>
    <row r="66" spans="1:51" s="8" customFormat="1" ht="40.5" x14ac:dyDescent="0.3">
      <c r="A66" s="54" t="s">
        <v>16</v>
      </c>
      <c r="B66" s="55">
        <v>6030</v>
      </c>
      <c r="C66" s="56" t="s">
        <v>26</v>
      </c>
      <c r="D66" s="63" t="s">
        <v>27</v>
      </c>
      <c r="E66" s="65" t="s">
        <v>15</v>
      </c>
      <c r="F66" s="59">
        <v>2021</v>
      </c>
      <c r="G66" s="60"/>
      <c r="H66" s="61">
        <v>2808550</v>
      </c>
      <c r="I66" s="62"/>
      <c r="J66" s="25">
        <v>2069</v>
      </c>
      <c r="K66" s="30"/>
      <c r="L66" s="24">
        <f t="shared" si="0"/>
        <v>2808550</v>
      </c>
    </row>
    <row r="67" spans="1:51" ht="77.25" customHeight="1" x14ac:dyDescent="0.2">
      <c r="A67" s="71"/>
      <c r="B67" s="72"/>
      <c r="C67" s="83"/>
      <c r="D67" s="84" t="s">
        <v>36</v>
      </c>
      <c r="E67" s="75"/>
      <c r="F67" s="76"/>
      <c r="G67" s="77"/>
      <c r="H67" s="53">
        <f>SUM(H68:H69)</f>
        <v>600000</v>
      </c>
      <c r="I67" s="78"/>
      <c r="J67" s="131"/>
      <c r="K67" s="132"/>
      <c r="L67" s="133"/>
    </row>
    <row r="68" spans="1:51" s="8" customFormat="1" ht="81" x14ac:dyDescent="0.2">
      <c r="A68" s="140" t="s">
        <v>40</v>
      </c>
      <c r="B68" s="142">
        <v>7322</v>
      </c>
      <c r="C68" s="144" t="s">
        <v>32</v>
      </c>
      <c r="D68" s="193" t="s">
        <v>95</v>
      </c>
      <c r="E68" s="64" t="s">
        <v>73</v>
      </c>
      <c r="F68" s="59">
        <v>2021</v>
      </c>
      <c r="G68" s="60"/>
      <c r="H68" s="61">
        <v>300000</v>
      </c>
      <c r="I68" s="62"/>
      <c r="J68" s="29">
        <v>2029</v>
      </c>
      <c r="K68" s="35">
        <v>297772.79999999999</v>
      </c>
      <c r="L68" s="24">
        <f t="shared" si="0"/>
        <v>2227.2000000000116</v>
      </c>
    </row>
    <row r="69" spans="1:51" s="8" customFormat="1" ht="81" x14ac:dyDescent="0.2">
      <c r="A69" s="141"/>
      <c r="B69" s="143"/>
      <c r="C69" s="145"/>
      <c r="D69" s="194"/>
      <c r="E69" s="64" t="s">
        <v>72</v>
      </c>
      <c r="F69" s="59">
        <v>2021</v>
      </c>
      <c r="G69" s="60"/>
      <c r="H69" s="61">
        <v>300000</v>
      </c>
      <c r="I69" s="62"/>
      <c r="J69" s="27">
        <v>2030</v>
      </c>
      <c r="K69" s="30"/>
      <c r="L69" s="24">
        <f t="shared" si="0"/>
        <v>300000</v>
      </c>
    </row>
    <row r="70" spans="1:51" ht="61.5" customHeight="1" x14ac:dyDescent="0.2">
      <c r="A70" s="71"/>
      <c r="B70" s="73"/>
      <c r="C70" s="83"/>
      <c r="D70" s="84" t="s">
        <v>77</v>
      </c>
      <c r="E70" s="75"/>
      <c r="F70" s="76"/>
      <c r="G70" s="77"/>
      <c r="H70" s="53">
        <f>SUM(H71)</f>
        <v>1667174</v>
      </c>
      <c r="I70" s="78"/>
      <c r="J70" s="131"/>
      <c r="K70" s="132"/>
      <c r="L70" s="133"/>
    </row>
    <row r="71" spans="1:51" s="8" customFormat="1" ht="60.75" x14ac:dyDescent="0.3">
      <c r="A71" s="54" t="s">
        <v>78</v>
      </c>
      <c r="B71" s="47">
        <v>2080</v>
      </c>
      <c r="C71" s="56" t="s">
        <v>79</v>
      </c>
      <c r="D71" s="63" t="s">
        <v>80</v>
      </c>
      <c r="E71" s="112" t="s">
        <v>15</v>
      </c>
      <c r="F71" s="59">
        <v>2020</v>
      </c>
      <c r="G71" s="60"/>
      <c r="H71" s="61">
        <f>1750000-82826</f>
        <v>1667174</v>
      </c>
      <c r="I71" s="62"/>
      <c r="J71" s="25">
        <v>2037</v>
      </c>
      <c r="K71" s="35">
        <v>1650000</v>
      </c>
      <c r="L71" s="24">
        <f t="shared" si="0"/>
        <v>17174</v>
      </c>
    </row>
    <row r="72" spans="1:51" s="4" customFormat="1" ht="51" customHeight="1" x14ac:dyDescent="0.2">
      <c r="A72" s="71"/>
      <c r="B72" s="72"/>
      <c r="C72" s="73"/>
      <c r="D72" s="74" t="s">
        <v>131</v>
      </c>
      <c r="E72" s="75"/>
      <c r="F72" s="76"/>
      <c r="G72" s="77"/>
      <c r="H72" s="53">
        <f>SUM(H73:H106)</f>
        <v>14127263</v>
      </c>
      <c r="I72" s="78"/>
      <c r="J72" s="125"/>
      <c r="K72" s="126"/>
      <c r="L72" s="127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s="8" customFormat="1" ht="43.5" customHeight="1" x14ac:dyDescent="0.2">
      <c r="A73" s="54" t="s">
        <v>45</v>
      </c>
      <c r="B73" s="55">
        <v>6011</v>
      </c>
      <c r="C73" s="54" t="s">
        <v>46</v>
      </c>
      <c r="D73" s="142" t="s">
        <v>47</v>
      </c>
      <c r="E73" s="64" t="s">
        <v>48</v>
      </c>
      <c r="F73" s="59">
        <v>2021</v>
      </c>
      <c r="G73" s="60"/>
      <c r="H73" s="61">
        <v>1484700</v>
      </c>
      <c r="I73" s="62" t="s">
        <v>12</v>
      </c>
      <c r="J73" s="25">
        <v>2031</v>
      </c>
      <c r="K73" s="30"/>
      <c r="L73" s="24">
        <f t="shared" si="0"/>
        <v>1484700</v>
      </c>
    </row>
    <row r="74" spans="1:51" s="8" customFormat="1" ht="55.5" customHeight="1" x14ac:dyDescent="0.2">
      <c r="A74" s="54" t="s">
        <v>45</v>
      </c>
      <c r="B74" s="55">
        <v>6011</v>
      </c>
      <c r="C74" s="54" t="s">
        <v>46</v>
      </c>
      <c r="D74" s="143"/>
      <c r="E74" s="64" t="s">
        <v>49</v>
      </c>
      <c r="F74" s="59">
        <v>2021</v>
      </c>
      <c r="G74" s="60"/>
      <c r="H74" s="61">
        <v>1478200</v>
      </c>
      <c r="I74" s="62"/>
      <c r="J74" s="25">
        <v>2032</v>
      </c>
      <c r="K74" s="30"/>
      <c r="L74" s="24">
        <f t="shared" si="0"/>
        <v>1478200</v>
      </c>
    </row>
    <row r="75" spans="1:51" s="8" customFormat="1" ht="40.5" x14ac:dyDescent="0.3">
      <c r="A75" s="140" t="s">
        <v>16</v>
      </c>
      <c r="B75" s="142">
        <v>6030</v>
      </c>
      <c r="C75" s="144" t="s">
        <v>26</v>
      </c>
      <c r="D75" s="174" t="s">
        <v>27</v>
      </c>
      <c r="E75" s="65" t="s">
        <v>162</v>
      </c>
      <c r="F75" s="59">
        <v>2021</v>
      </c>
      <c r="G75" s="60"/>
      <c r="H75" s="61">
        <v>588027</v>
      </c>
      <c r="I75" s="62"/>
      <c r="J75" s="25">
        <v>2061</v>
      </c>
      <c r="K75" s="30"/>
      <c r="L75" s="24">
        <f t="shared" si="0"/>
        <v>588027</v>
      </c>
    </row>
    <row r="76" spans="1:51" s="8" customFormat="1" ht="40.5" x14ac:dyDescent="0.3">
      <c r="A76" s="146"/>
      <c r="B76" s="147"/>
      <c r="C76" s="148"/>
      <c r="D76" s="175"/>
      <c r="E76" s="65" t="s">
        <v>163</v>
      </c>
      <c r="F76" s="59">
        <v>2021</v>
      </c>
      <c r="G76" s="60"/>
      <c r="H76" s="61">
        <v>413680</v>
      </c>
      <c r="I76" s="62"/>
      <c r="J76" s="25">
        <v>2062</v>
      </c>
      <c r="K76" s="30"/>
      <c r="L76" s="24">
        <f t="shared" si="0"/>
        <v>413680</v>
      </c>
    </row>
    <row r="77" spans="1:51" s="8" customFormat="1" ht="40.5" x14ac:dyDescent="0.3">
      <c r="A77" s="146"/>
      <c r="B77" s="147"/>
      <c r="C77" s="148"/>
      <c r="D77" s="175"/>
      <c r="E77" s="65" t="s">
        <v>164</v>
      </c>
      <c r="F77" s="59">
        <v>2021</v>
      </c>
      <c r="G77" s="60"/>
      <c r="H77" s="61">
        <v>610349</v>
      </c>
      <c r="I77" s="62"/>
      <c r="J77" s="25">
        <v>2063</v>
      </c>
      <c r="K77" s="30"/>
      <c r="L77" s="24">
        <f t="shared" si="0"/>
        <v>610349</v>
      </c>
    </row>
    <row r="78" spans="1:51" s="8" customFormat="1" ht="40.5" x14ac:dyDescent="0.3">
      <c r="A78" s="146"/>
      <c r="B78" s="147"/>
      <c r="C78" s="148"/>
      <c r="D78" s="175"/>
      <c r="E78" s="65" t="s">
        <v>165</v>
      </c>
      <c r="F78" s="59">
        <v>2021</v>
      </c>
      <c r="G78" s="60"/>
      <c r="H78" s="61">
        <v>725932</v>
      </c>
      <c r="I78" s="62"/>
      <c r="J78" s="25">
        <v>2064</v>
      </c>
      <c r="K78" s="30"/>
      <c r="L78" s="24">
        <f t="shared" ref="L78:L121" si="1">H78-K78</f>
        <v>725932</v>
      </c>
    </row>
    <row r="79" spans="1:51" s="8" customFormat="1" ht="60.75" x14ac:dyDescent="0.3">
      <c r="A79" s="146"/>
      <c r="B79" s="147"/>
      <c r="C79" s="148"/>
      <c r="D79" s="175"/>
      <c r="E79" s="65" t="s">
        <v>166</v>
      </c>
      <c r="F79" s="59">
        <v>2021</v>
      </c>
      <c r="G79" s="60"/>
      <c r="H79" s="61">
        <v>40775</v>
      </c>
      <c r="I79" s="62"/>
      <c r="J79" s="25">
        <v>2065</v>
      </c>
      <c r="K79" s="30"/>
      <c r="L79" s="24">
        <f t="shared" si="1"/>
        <v>40775</v>
      </c>
    </row>
    <row r="80" spans="1:51" s="8" customFormat="1" ht="60.75" x14ac:dyDescent="0.3">
      <c r="A80" s="146"/>
      <c r="B80" s="147"/>
      <c r="C80" s="148"/>
      <c r="D80" s="175"/>
      <c r="E80" s="65" t="s">
        <v>167</v>
      </c>
      <c r="F80" s="59">
        <v>2021</v>
      </c>
      <c r="G80" s="60"/>
      <c r="H80" s="61">
        <v>36293</v>
      </c>
      <c r="I80" s="62"/>
      <c r="J80" s="25">
        <v>2066</v>
      </c>
      <c r="K80" s="30"/>
      <c r="L80" s="24">
        <f t="shared" si="1"/>
        <v>36293</v>
      </c>
    </row>
    <row r="81" spans="1:12" s="8" customFormat="1" ht="60.75" x14ac:dyDescent="0.3">
      <c r="A81" s="146"/>
      <c r="B81" s="147"/>
      <c r="C81" s="148"/>
      <c r="D81" s="175"/>
      <c r="E81" s="65" t="s">
        <v>168</v>
      </c>
      <c r="F81" s="59">
        <v>2021</v>
      </c>
      <c r="G81" s="60"/>
      <c r="H81" s="61">
        <v>29662</v>
      </c>
      <c r="I81" s="62"/>
      <c r="J81" s="25">
        <v>2067</v>
      </c>
      <c r="K81" s="30"/>
      <c r="L81" s="24">
        <f t="shared" si="1"/>
        <v>29662</v>
      </c>
    </row>
    <row r="82" spans="1:12" s="8" customFormat="1" ht="40.5" x14ac:dyDescent="0.3">
      <c r="A82" s="146"/>
      <c r="B82" s="147"/>
      <c r="C82" s="148"/>
      <c r="D82" s="175"/>
      <c r="E82" s="65" t="s">
        <v>169</v>
      </c>
      <c r="F82" s="59">
        <v>2021</v>
      </c>
      <c r="G82" s="60"/>
      <c r="H82" s="61">
        <v>34897</v>
      </c>
      <c r="I82" s="62"/>
      <c r="J82" s="25">
        <v>2068</v>
      </c>
      <c r="K82" s="30"/>
      <c r="L82" s="24">
        <f t="shared" si="1"/>
        <v>34897</v>
      </c>
    </row>
    <row r="83" spans="1:12" s="8" customFormat="1" ht="40.5" x14ac:dyDescent="0.3">
      <c r="A83" s="146"/>
      <c r="B83" s="147"/>
      <c r="C83" s="148"/>
      <c r="D83" s="175"/>
      <c r="E83" s="65" t="s">
        <v>176</v>
      </c>
      <c r="F83" s="59">
        <v>2021</v>
      </c>
      <c r="G83" s="60"/>
      <c r="H83" s="61">
        <v>381000</v>
      </c>
      <c r="I83" s="62"/>
      <c r="J83" s="25">
        <v>2070</v>
      </c>
      <c r="K83" s="30"/>
      <c r="L83" s="24">
        <f t="shared" si="1"/>
        <v>381000</v>
      </c>
    </row>
    <row r="84" spans="1:12" s="8" customFormat="1" ht="40.5" x14ac:dyDescent="0.3">
      <c r="A84" s="146"/>
      <c r="B84" s="147"/>
      <c r="C84" s="148"/>
      <c r="D84" s="175"/>
      <c r="E84" s="65" t="s">
        <v>140</v>
      </c>
      <c r="F84" s="59">
        <v>2021</v>
      </c>
      <c r="G84" s="60"/>
      <c r="H84" s="61">
        <v>38835</v>
      </c>
      <c r="I84" s="62"/>
      <c r="J84" s="25">
        <v>2071</v>
      </c>
      <c r="K84" s="30"/>
      <c r="L84" s="24">
        <f t="shared" si="1"/>
        <v>38835</v>
      </c>
    </row>
    <row r="85" spans="1:12" s="8" customFormat="1" ht="40.5" x14ac:dyDescent="0.3">
      <c r="A85" s="146"/>
      <c r="B85" s="147"/>
      <c r="C85" s="148"/>
      <c r="D85" s="175"/>
      <c r="E85" s="65" t="s">
        <v>150</v>
      </c>
      <c r="F85" s="59">
        <v>2021</v>
      </c>
      <c r="G85" s="60"/>
      <c r="H85" s="61">
        <v>49005</v>
      </c>
      <c r="I85" s="62"/>
      <c r="J85" s="25">
        <v>2072</v>
      </c>
      <c r="K85" s="30"/>
      <c r="L85" s="24">
        <f t="shared" si="1"/>
        <v>49005</v>
      </c>
    </row>
    <row r="86" spans="1:12" s="8" customFormat="1" ht="40.5" x14ac:dyDescent="0.3">
      <c r="A86" s="146"/>
      <c r="B86" s="147"/>
      <c r="C86" s="148"/>
      <c r="D86" s="175"/>
      <c r="E86" s="65" t="s">
        <v>141</v>
      </c>
      <c r="F86" s="59">
        <v>2021</v>
      </c>
      <c r="G86" s="60"/>
      <c r="H86" s="61">
        <v>40977</v>
      </c>
      <c r="I86" s="62"/>
      <c r="J86" s="25">
        <v>2073</v>
      </c>
      <c r="K86" s="30"/>
      <c r="L86" s="24">
        <f t="shared" si="1"/>
        <v>40977</v>
      </c>
    </row>
    <row r="87" spans="1:12" s="8" customFormat="1" ht="40.5" x14ac:dyDescent="0.3">
      <c r="A87" s="141"/>
      <c r="B87" s="143"/>
      <c r="C87" s="145"/>
      <c r="D87" s="176"/>
      <c r="E87" s="65" t="s">
        <v>142</v>
      </c>
      <c r="F87" s="59">
        <v>2021</v>
      </c>
      <c r="G87" s="60"/>
      <c r="H87" s="61">
        <v>40356</v>
      </c>
      <c r="I87" s="62"/>
      <c r="J87" s="25">
        <v>2074</v>
      </c>
      <c r="K87" s="30"/>
      <c r="L87" s="24">
        <f t="shared" si="1"/>
        <v>40356</v>
      </c>
    </row>
    <row r="88" spans="1:12" s="8" customFormat="1" ht="40.5" x14ac:dyDescent="0.3">
      <c r="A88" s="140" t="s">
        <v>90</v>
      </c>
      <c r="B88" s="142">
        <v>6040</v>
      </c>
      <c r="C88" s="144" t="s">
        <v>92</v>
      </c>
      <c r="D88" s="142" t="s">
        <v>91</v>
      </c>
      <c r="E88" s="65" t="s">
        <v>143</v>
      </c>
      <c r="F88" s="59">
        <v>2021</v>
      </c>
      <c r="G88" s="60"/>
      <c r="H88" s="61">
        <v>49965</v>
      </c>
      <c r="I88" s="62"/>
      <c r="J88" s="25">
        <v>2075</v>
      </c>
      <c r="K88" s="30"/>
      <c r="L88" s="24">
        <f t="shared" si="1"/>
        <v>49965</v>
      </c>
    </row>
    <row r="89" spans="1:12" s="8" customFormat="1" ht="40.5" x14ac:dyDescent="0.2">
      <c r="A89" s="141"/>
      <c r="B89" s="143"/>
      <c r="C89" s="145"/>
      <c r="D89" s="143"/>
      <c r="E89" s="58" t="s">
        <v>138</v>
      </c>
      <c r="F89" s="59">
        <v>2021</v>
      </c>
      <c r="G89" s="60"/>
      <c r="H89" s="61">
        <v>3744531</v>
      </c>
      <c r="I89" s="62"/>
      <c r="J89" s="25">
        <v>2076</v>
      </c>
      <c r="K89" s="30"/>
      <c r="L89" s="24">
        <f t="shared" si="1"/>
        <v>3744531</v>
      </c>
    </row>
    <row r="90" spans="1:12" s="8" customFormat="1" ht="42.75" customHeight="1" x14ac:dyDescent="0.3">
      <c r="A90" s="149" t="s">
        <v>61</v>
      </c>
      <c r="B90" s="152">
        <v>7461</v>
      </c>
      <c r="C90" s="140" t="s">
        <v>28</v>
      </c>
      <c r="D90" s="174" t="s">
        <v>62</v>
      </c>
      <c r="E90" s="70" t="s">
        <v>149</v>
      </c>
      <c r="F90" s="59">
        <v>2021</v>
      </c>
      <c r="G90" s="60"/>
      <c r="H90" s="61">
        <v>483498</v>
      </c>
      <c r="I90" s="62"/>
      <c r="J90" s="25">
        <v>2077</v>
      </c>
      <c r="K90" s="30"/>
      <c r="L90" s="24">
        <f t="shared" si="1"/>
        <v>483498</v>
      </c>
    </row>
    <row r="91" spans="1:12" s="8" customFormat="1" ht="40.5" x14ac:dyDescent="0.3">
      <c r="A91" s="150"/>
      <c r="B91" s="153"/>
      <c r="C91" s="146"/>
      <c r="D91" s="175"/>
      <c r="E91" s="70" t="s">
        <v>170</v>
      </c>
      <c r="F91" s="59">
        <v>2021</v>
      </c>
      <c r="G91" s="60"/>
      <c r="H91" s="61">
        <v>1499979</v>
      </c>
      <c r="I91" s="62"/>
      <c r="J91" s="25">
        <v>2078</v>
      </c>
      <c r="K91" s="30"/>
      <c r="L91" s="24">
        <f t="shared" si="1"/>
        <v>1499979</v>
      </c>
    </row>
    <row r="92" spans="1:12" s="8" customFormat="1" ht="40.5" x14ac:dyDescent="0.3">
      <c r="A92" s="150"/>
      <c r="B92" s="153"/>
      <c r="C92" s="146"/>
      <c r="D92" s="175"/>
      <c r="E92" s="70" t="s">
        <v>171</v>
      </c>
      <c r="F92" s="59">
        <v>2021</v>
      </c>
      <c r="G92" s="60"/>
      <c r="H92" s="61">
        <v>29313</v>
      </c>
      <c r="I92" s="62"/>
      <c r="J92" s="25">
        <v>2079</v>
      </c>
      <c r="K92" s="30">
        <v>29313</v>
      </c>
      <c r="L92" s="24">
        <f t="shared" si="1"/>
        <v>0</v>
      </c>
    </row>
    <row r="93" spans="1:12" s="8" customFormat="1" ht="40.5" x14ac:dyDescent="0.3">
      <c r="A93" s="150"/>
      <c r="B93" s="153"/>
      <c r="C93" s="146"/>
      <c r="D93" s="175"/>
      <c r="E93" s="70" t="s">
        <v>139</v>
      </c>
      <c r="F93" s="59">
        <v>2021</v>
      </c>
      <c r="G93" s="60"/>
      <c r="H93" s="61">
        <v>1380691</v>
      </c>
      <c r="I93" s="62"/>
      <c r="J93" s="25">
        <v>2080</v>
      </c>
      <c r="K93" s="30"/>
      <c r="L93" s="24">
        <f t="shared" si="1"/>
        <v>1380691</v>
      </c>
    </row>
    <row r="94" spans="1:12" s="8" customFormat="1" ht="40.5" x14ac:dyDescent="0.3">
      <c r="A94" s="150"/>
      <c r="B94" s="153"/>
      <c r="C94" s="146"/>
      <c r="D94" s="175"/>
      <c r="E94" s="70" t="s">
        <v>145</v>
      </c>
      <c r="F94" s="59">
        <v>2021</v>
      </c>
      <c r="G94" s="60"/>
      <c r="H94" s="61">
        <v>48777</v>
      </c>
      <c r="I94" s="62"/>
      <c r="J94" s="25">
        <v>2081</v>
      </c>
      <c r="K94" s="30">
        <f>H94</f>
        <v>48777</v>
      </c>
      <c r="L94" s="24">
        <f t="shared" si="1"/>
        <v>0</v>
      </c>
    </row>
    <row r="95" spans="1:12" s="8" customFormat="1" ht="40.5" x14ac:dyDescent="0.3">
      <c r="A95" s="150"/>
      <c r="B95" s="153"/>
      <c r="C95" s="146"/>
      <c r="D95" s="175"/>
      <c r="E95" s="70" t="s">
        <v>144</v>
      </c>
      <c r="F95" s="59">
        <v>2021</v>
      </c>
      <c r="G95" s="60"/>
      <c r="H95" s="61">
        <v>47835</v>
      </c>
      <c r="I95" s="62"/>
      <c r="J95" s="25">
        <v>2082</v>
      </c>
      <c r="K95" s="30">
        <f>H95</f>
        <v>47835</v>
      </c>
      <c r="L95" s="24">
        <f t="shared" si="1"/>
        <v>0</v>
      </c>
    </row>
    <row r="96" spans="1:12" s="8" customFormat="1" ht="60.75" x14ac:dyDescent="0.3">
      <c r="A96" s="150"/>
      <c r="B96" s="153"/>
      <c r="C96" s="146"/>
      <c r="D96" s="175"/>
      <c r="E96" s="70" t="s">
        <v>148</v>
      </c>
      <c r="F96" s="59">
        <v>2021</v>
      </c>
      <c r="G96" s="60"/>
      <c r="H96" s="61">
        <v>25000</v>
      </c>
      <c r="I96" s="62"/>
      <c r="J96" s="25">
        <v>2083</v>
      </c>
      <c r="K96" s="30">
        <f>H96</f>
        <v>25000</v>
      </c>
      <c r="L96" s="24">
        <f t="shared" si="1"/>
        <v>0</v>
      </c>
    </row>
    <row r="97" spans="1:51" s="8" customFormat="1" ht="60.75" x14ac:dyDescent="0.3">
      <c r="A97" s="150"/>
      <c r="B97" s="153"/>
      <c r="C97" s="146"/>
      <c r="D97" s="175"/>
      <c r="E97" s="70" t="s">
        <v>172</v>
      </c>
      <c r="F97" s="59">
        <v>2021</v>
      </c>
      <c r="G97" s="60"/>
      <c r="H97" s="61">
        <v>49899</v>
      </c>
      <c r="I97" s="62"/>
      <c r="J97" s="25">
        <v>2084</v>
      </c>
      <c r="K97" s="30">
        <f>H97</f>
        <v>49899</v>
      </c>
      <c r="L97" s="24">
        <f t="shared" si="1"/>
        <v>0</v>
      </c>
    </row>
    <row r="98" spans="1:51" s="8" customFormat="1" ht="60.75" x14ac:dyDescent="0.3">
      <c r="A98" s="150"/>
      <c r="B98" s="153"/>
      <c r="C98" s="146"/>
      <c r="D98" s="175"/>
      <c r="E98" s="70" t="s">
        <v>173</v>
      </c>
      <c r="F98" s="59">
        <v>2021</v>
      </c>
      <c r="G98" s="60"/>
      <c r="H98" s="61">
        <v>35854</v>
      </c>
      <c r="I98" s="62"/>
      <c r="J98" s="25">
        <v>2085</v>
      </c>
      <c r="K98" s="30">
        <f>H98</f>
        <v>35854</v>
      </c>
      <c r="L98" s="24">
        <f t="shared" si="1"/>
        <v>0</v>
      </c>
    </row>
    <row r="99" spans="1:51" s="8" customFormat="1" ht="60.75" x14ac:dyDescent="0.3">
      <c r="A99" s="150"/>
      <c r="B99" s="153"/>
      <c r="C99" s="146"/>
      <c r="D99" s="175"/>
      <c r="E99" s="70" t="s">
        <v>174</v>
      </c>
      <c r="F99" s="59">
        <v>2021</v>
      </c>
      <c r="G99" s="60"/>
      <c r="H99" s="61">
        <v>197823</v>
      </c>
      <c r="I99" s="62"/>
      <c r="J99" s="25">
        <v>2086</v>
      </c>
      <c r="K99" s="30"/>
      <c r="L99" s="24">
        <f t="shared" si="1"/>
        <v>197823</v>
      </c>
    </row>
    <row r="100" spans="1:51" s="8" customFormat="1" ht="40.5" x14ac:dyDescent="0.3">
      <c r="A100" s="150"/>
      <c r="B100" s="153"/>
      <c r="C100" s="146"/>
      <c r="D100" s="175"/>
      <c r="E100" s="70" t="s">
        <v>175</v>
      </c>
      <c r="F100" s="59">
        <v>2021</v>
      </c>
      <c r="G100" s="60"/>
      <c r="H100" s="61">
        <v>49122</v>
      </c>
      <c r="I100" s="62"/>
      <c r="J100" s="25">
        <v>2087</v>
      </c>
      <c r="K100" s="30">
        <f>H100</f>
        <v>49122</v>
      </c>
      <c r="L100" s="24">
        <f t="shared" si="1"/>
        <v>0</v>
      </c>
    </row>
    <row r="101" spans="1:51" s="8" customFormat="1" ht="40.5" x14ac:dyDescent="0.3">
      <c r="A101" s="150"/>
      <c r="B101" s="153"/>
      <c r="C101" s="146"/>
      <c r="D101" s="175"/>
      <c r="E101" s="70" t="s">
        <v>147</v>
      </c>
      <c r="F101" s="59">
        <v>2021</v>
      </c>
      <c r="G101" s="60"/>
      <c r="H101" s="61">
        <v>49730</v>
      </c>
      <c r="I101" s="62"/>
      <c r="J101" s="25">
        <v>2088</v>
      </c>
      <c r="K101" s="30">
        <f>H101</f>
        <v>49730</v>
      </c>
      <c r="L101" s="24">
        <f t="shared" si="1"/>
        <v>0</v>
      </c>
    </row>
    <row r="102" spans="1:51" s="8" customFormat="1" ht="40.5" x14ac:dyDescent="0.3">
      <c r="A102" s="150"/>
      <c r="B102" s="153"/>
      <c r="C102" s="146"/>
      <c r="D102" s="175"/>
      <c r="E102" s="65" t="s">
        <v>146</v>
      </c>
      <c r="F102" s="59">
        <v>2021</v>
      </c>
      <c r="G102" s="60"/>
      <c r="H102" s="61">
        <v>152924</v>
      </c>
      <c r="I102" s="62"/>
      <c r="J102" s="25">
        <v>2089</v>
      </c>
      <c r="K102" s="30"/>
      <c r="L102" s="24">
        <f t="shared" si="1"/>
        <v>152924</v>
      </c>
    </row>
    <row r="103" spans="1:51" s="8" customFormat="1" ht="40.5" x14ac:dyDescent="0.3">
      <c r="A103" s="150"/>
      <c r="B103" s="153"/>
      <c r="C103" s="146"/>
      <c r="D103" s="175"/>
      <c r="E103" s="65" t="s">
        <v>151</v>
      </c>
      <c r="F103" s="59">
        <v>2021</v>
      </c>
      <c r="G103" s="60"/>
      <c r="H103" s="61">
        <v>49359</v>
      </c>
      <c r="I103" s="62"/>
      <c r="J103" s="25">
        <v>2090</v>
      </c>
      <c r="K103" s="30">
        <f>H103</f>
        <v>49359</v>
      </c>
      <c r="L103" s="24">
        <f t="shared" si="1"/>
        <v>0</v>
      </c>
    </row>
    <row r="104" spans="1:51" s="8" customFormat="1" ht="40.5" x14ac:dyDescent="0.3">
      <c r="A104" s="150"/>
      <c r="B104" s="153"/>
      <c r="C104" s="146"/>
      <c r="D104" s="175"/>
      <c r="E104" s="70" t="s">
        <v>177</v>
      </c>
      <c r="F104" s="59">
        <v>2021</v>
      </c>
      <c r="G104" s="60"/>
      <c r="H104" s="61">
        <v>25375</v>
      </c>
      <c r="I104" s="62"/>
      <c r="J104" s="25">
        <v>2091</v>
      </c>
      <c r="K104" s="30">
        <f>H104</f>
        <v>25375</v>
      </c>
      <c r="L104" s="24">
        <f t="shared" si="1"/>
        <v>0</v>
      </c>
    </row>
    <row r="105" spans="1:51" s="8" customFormat="1" ht="81" x14ac:dyDescent="0.3">
      <c r="A105" s="151"/>
      <c r="B105" s="154"/>
      <c r="C105" s="141"/>
      <c r="D105" s="176"/>
      <c r="E105" s="65" t="s">
        <v>152</v>
      </c>
      <c r="F105" s="59">
        <v>2021</v>
      </c>
      <c r="G105" s="60"/>
      <c r="H105" s="61">
        <v>165400</v>
      </c>
      <c r="I105" s="62"/>
      <c r="J105" s="25">
        <v>2092</v>
      </c>
      <c r="K105" s="30"/>
      <c r="L105" s="24">
        <f t="shared" si="1"/>
        <v>165400</v>
      </c>
    </row>
    <row r="106" spans="1:51" s="8" customFormat="1" ht="40.5" x14ac:dyDescent="0.3">
      <c r="A106" s="54" t="s">
        <v>159</v>
      </c>
      <c r="B106" s="47">
        <v>7330</v>
      </c>
      <c r="C106" s="56" t="s">
        <v>10</v>
      </c>
      <c r="D106" s="113" t="s">
        <v>157</v>
      </c>
      <c r="E106" s="65" t="s">
        <v>158</v>
      </c>
      <c r="F106" s="59">
        <v>2021</v>
      </c>
      <c r="G106" s="60"/>
      <c r="H106" s="61">
        <v>49500</v>
      </c>
      <c r="I106" s="62"/>
      <c r="J106" s="25">
        <v>2093</v>
      </c>
      <c r="K106" s="30"/>
      <c r="L106" s="24">
        <f t="shared" si="1"/>
        <v>49500</v>
      </c>
    </row>
    <row r="107" spans="1:51" s="4" customFormat="1" ht="42.75" customHeight="1" x14ac:dyDescent="0.2">
      <c r="A107" s="71"/>
      <c r="B107" s="72"/>
      <c r="C107" s="73"/>
      <c r="D107" s="74" t="s">
        <v>108</v>
      </c>
      <c r="E107" s="75"/>
      <c r="F107" s="76"/>
      <c r="G107" s="77"/>
      <c r="H107" s="53">
        <f>H108</f>
        <v>5166000</v>
      </c>
      <c r="I107" s="78"/>
      <c r="J107" s="131"/>
      <c r="K107" s="132"/>
      <c r="L107" s="133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 s="8" customFormat="1" ht="40.5" x14ac:dyDescent="0.3">
      <c r="A108" s="54" t="s">
        <v>16</v>
      </c>
      <c r="B108" s="55">
        <v>6030</v>
      </c>
      <c r="C108" s="56" t="s">
        <v>26</v>
      </c>
      <c r="D108" s="68" t="s">
        <v>27</v>
      </c>
      <c r="E108" s="65" t="s">
        <v>125</v>
      </c>
      <c r="F108" s="59">
        <v>2021</v>
      </c>
      <c r="G108" s="60"/>
      <c r="H108" s="61">
        <f>3466000+1700000</f>
        <v>5166000</v>
      </c>
      <c r="I108" s="62"/>
      <c r="J108" s="25">
        <v>2052</v>
      </c>
      <c r="K108" s="30">
        <v>185130</v>
      </c>
      <c r="L108" s="24">
        <f t="shared" si="1"/>
        <v>4980870</v>
      </c>
    </row>
    <row r="109" spans="1:51" s="4" customFormat="1" ht="51" customHeight="1" x14ac:dyDescent="0.2">
      <c r="A109" s="71"/>
      <c r="B109" s="72"/>
      <c r="C109" s="73"/>
      <c r="D109" s="74" t="s">
        <v>154</v>
      </c>
      <c r="E109" s="75"/>
      <c r="F109" s="76"/>
      <c r="G109" s="77"/>
      <c r="H109" s="53">
        <f>H110</f>
        <v>146700</v>
      </c>
      <c r="I109" s="78"/>
      <c r="J109" s="131"/>
      <c r="K109" s="132"/>
      <c r="L109" s="133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 s="8" customFormat="1" ht="40.5" x14ac:dyDescent="0.3">
      <c r="A110" s="54" t="s">
        <v>153</v>
      </c>
      <c r="B110" s="114" t="s">
        <v>30</v>
      </c>
      <c r="C110" s="115" t="s">
        <v>156</v>
      </c>
      <c r="D110" s="116" t="s">
        <v>155</v>
      </c>
      <c r="E110" s="65" t="s">
        <v>125</v>
      </c>
      <c r="F110" s="59">
        <v>2021</v>
      </c>
      <c r="G110" s="60"/>
      <c r="H110" s="61">
        <v>146700</v>
      </c>
      <c r="I110" s="62"/>
      <c r="J110" s="25">
        <v>2094</v>
      </c>
      <c r="K110" s="30"/>
      <c r="L110" s="24">
        <f t="shared" si="1"/>
        <v>146700</v>
      </c>
    </row>
    <row r="111" spans="1:51" s="4" customFormat="1" ht="53.25" customHeight="1" x14ac:dyDescent="0.3">
      <c r="A111" s="86"/>
      <c r="B111" s="117"/>
      <c r="C111" s="86"/>
      <c r="D111" s="51" t="s">
        <v>104</v>
      </c>
      <c r="E111" s="79"/>
      <c r="F111" s="76"/>
      <c r="G111" s="87"/>
      <c r="H111" s="53">
        <f>SUM(H112:H114)</f>
        <v>428527</v>
      </c>
      <c r="I111" s="78"/>
      <c r="J111" s="125"/>
      <c r="K111" s="126"/>
      <c r="L111" s="127"/>
    </row>
    <row r="112" spans="1:51" s="8" customFormat="1" ht="60.75" x14ac:dyDescent="0.3">
      <c r="A112" s="54" t="s">
        <v>31</v>
      </c>
      <c r="B112" s="118">
        <v>7321</v>
      </c>
      <c r="C112" s="54" t="s">
        <v>70</v>
      </c>
      <c r="D112" s="165" t="s">
        <v>71</v>
      </c>
      <c r="E112" s="65" t="s">
        <v>37</v>
      </c>
      <c r="F112" s="59">
        <v>2021</v>
      </c>
      <c r="G112" s="60"/>
      <c r="H112" s="61">
        <f>49900+279627</f>
        <v>329527</v>
      </c>
      <c r="I112" s="62"/>
      <c r="J112" s="25">
        <v>2028</v>
      </c>
      <c r="K112" s="34"/>
      <c r="L112" s="24">
        <f t="shared" si="1"/>
        <v>329527</v>
      </c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</row>
    <row r="113" spans="1:51" s="8" customFormat="1" ht="121.5" x14ac:dyDescent="0.3">
      <c r="A113" s="54" t="s">
        <v>31</v>
      </c>
      <c r="B113" s="118">
        <v>7321</v>
      </c>
      <c r="C113" s="54" t="s">
        <v>70</v>
      </c>
      <c r="D113" s="166"/>
      <c r="E113" s="65" t="s">
        <v>136</v>
      </c>
      <c r="F113" s="59">
        <v>2021</v>
      </c>
      <c r="G113" s="60"/>
      <c r="H113" s="61">
        <v>49500</v>
      </c>
      <c r="I113" s="62"/>
      <c r="J113" s="25">
        <v>2095</v>
      </c>
      <c r="K113" s="34"/>
      <c r="L113" s="24">
        <f t="shared" si="1"/>
        <v>49500</v>
      </c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</row>
    <row r="114" spans="1:51" s="8" customFormat="1" ht="81" x14ac:dyDescent="0.3">
      <c r="A114" s="54" t="s">
        <v>31</v>
      </c>
      <c r="B114" s="118">
        <v>7321</v>
      </c>
      <c r="C114" s="54" t="s">
        <v>70</v>
      </c>
      <c r="D114" s="167"/>
      <c r="E114" s="65" t="s">
        <v>137</v>
      </c>
      <c r="F114" s="59">
        <v>2021</v>
      </c>
      <c r="G114" s="60"/>
      <c r="H114" s="61">
        <v>49500</v>
      </c>
      <c r="I114" s="62"/>
      <c r="J114" s="25">
        <v>2096</v>
      </c>
      <c r="K114" s="34"/>
      <c r="L114" s="24">
        <f t="shared" si="1"/>
        <v>49500</v>
      </c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</row>
    <row r="115" spans="1:51" s="8" customFormat="1" ht="20.25" x14ac:dyDescent="0.25">
      <c r="A115" s="137" t="s">
        <v>182</v>
      </c>
      <c r="B115" s="138"/>
      <c r="C115" s="138"/>
      <c r="D115" s="138"/>
      <c r="E115" s="138"/>
      <c r="F115" s="138"/>
      <c r="G115" s="138"/>
      <c r="H115" s="138"/>
      <c r="I115" s="139"/>
      <c r="J115" s="134"/>
      <c r="K115" s="135"/>
      <c r="L115" s="136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</row>
    <row r="116" spans="1:51" s="8" customFormat="1" ht="58.5" customHeight="1" x14ac:dyDescent="0.25">
      <c r="A116" s="54" t="s">
        <v>86</v>
      </c>
      <c r="B116" s="118">
        <v>1200</v>
      </c>
      <c r="C116" s="54" t="s">
        <v>85</v>
      </c>
      <c r="D116" s="67" t="s">
        <v>94</v>
      </c>
      <c r="E116" s="58" t="s">
        <v>15</v>
      </c>
      <c r="F116" s="59">
        <v>2021</v>
      </c>
      <c r="G116" s="60"/>
      <c r="H116" s="61">
        <v>640541</v>
      </c>
      <c r="I116" s="62"/>
      <c r="J116" s="25">
        <v>2043</v>
      </c>
      <c r="K116" s="34"/>
      <c r="L116" s="24">
        <f t="shared" ref="L116:L117" si="2">H116-K116</f>
        <v>640541</v>
      </c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</row>
    <row r="117" spans="1:51" s="8" customFormat="1" ht="45" customHeight="1" x14ac:dyDescent="0.25">
      <c r="A117" s="54" t="s">
        <v>96</v>
      </c>
      <c r="B117" s="118">
        <v>7368</v>
      </c>
      <c r="C117" s="54" t="s">
        <v>10</v>
      </c>
      <c r="D117" s="91" t="s">
        <v>97</v>
      </c>
      <c r="E117" s="58" t="s">
        <v>186</v>
      </c>
      <c r="F117" s="59">
        <v>2021</v>
      </c>
      <c r="G117" s="60"/>
      <c r="H117" s="61">
        <v>22754622</v>
      </c>
      <c r="I117" s="62"/>
      <c r="J117" s="25">
        <v>2044</v>
      </c>
      <c r="K117" s="34"/>
      <c r="L117" s="24">
        <f t="shared" si="2"/>
        <v>22754622</v>
      </c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</row>
    <row r="118" spans="1:51" s="4" customFormat="1" ht="41.25" customHeight="1" x14ac:dyDescent="0.3">
      <c r="A118" s="86"/>
      <c r="B118" s="117"/>
      <c r="C118" s="86"/>
      <c r="D118" s="51" t="s">
        <v>119</v>
      </c>
      <c r="E118" s="79"/>
      <c r="F118" s="76"/>
      <c r="G118" s="87"/>
      <c r="H118" s="53">
        <f>H119</f>
        <v>99000</v>
      </c>
      <c r="I118" s="78"/>
      <c r="J118" s="125"/>
      <c r="K118" s="126"/>
      <c r="L118" s="127"/>
    </row>
    <row r="119" spans="1:51" s="8" customFormat="1" ht="68.25" customHeight="1" x14ac:dyDescent="0.3">
      <c r="A119" s="54" t="s">
        <v>118</v>
      </c>
      <c r="B119" s="93" t="s">
        <v>99</v>
      </c>
      <c r="C119" s="111" t="s">
        <v>24</v>
      </c>
      <c r="D119" s="67" t="s">
        <v>101</v>
      </c>
      <c r="E119" s="65" t="s">
        <v>125</v>
      </c>
      <c r="F119" s="59">
        <v>2021</v>
      </c>
      <c r="G119" s="60"/>
      <c r="H119" s="61">
        <f>49000+50000</f>
        <v>99000</v>
      </c>
      <c r="I119" s="62"/>
      <c r="J119" s="25">
        <v>2053</v>
      </c>
      <c r="K119" s="34"/>
      <c r="L119" s="24">
        <f t="shared" si="1"/>
        <v>99000</v>
      </c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</row>
    <row r="120" spans="1:51" s="4" customFormat="1" ht="78" customHeight="1" x14ac:dyDescent="0.3">
      <c r="A120" s="86"/>
      <c r="B120" s="86"/>
      <c r="C120" s="86"/>
      <c r="D120" s="51" t="s">
        <v>103</v>
      </c>
      <c r="E120" s="79"/>
      <c r="F120" s="76"/>
      <c r="G120" s="87"/>
      <c r="H120" s="53">
        <f>H121</f>
        <v>184750</v>
      </c>
      <c r="I120" s="78"/>
      <c r="J120" s="125"/>
      <c r="K120" s="126"/>
      <c r="L120" s="127"/>
    </row>
    <row r="121" spans="1:51" s="8" customFormat="1" ht="60.75" x14ac:dyDescent="0.3">
      <c r="A121" s="54" t="s">
        <v>120</v>
      </c>
      <c r="B121" s="93">
        <v>4060</v>
      </c>
      <c r="C121" s="94" t="s">
        <v>122</v>
      </c>
      <c r="D121" s="67" t="s">
        <v>121</v>
      </c>
      <c r="E121" s="65" t="s">
        <v>126</v>
      </c>
      <c r="F121" s="59">
        <v>2021</v>
      </c>
      <c r="G121" s="88"/>
      <c r="H121" s="88">
        <v>184750</v>
      </c>
      <c r="I121" s="62"/>
      <c r="J121" s="25">
        <v>2054</v>
      </c>
      <c r="K121" s="30"/>
      <c r="L121" s="24">
        <f t="shared" si="1"/>
        <v>184750</v>
      </c>
    </row>
    <row r="122" spans="1:51" ht="20.25" x14ac:dyDescent="0.3">
      <c r="A122" s="119" t="s">
        <v>2</v>
      </c>
      <c r="B122" s="120"/>
      <c r="C122" s="94"/>
      <c r="D122" s="121" t="s">
        <v>29</v>
      </c>
      <c r="E122" s="119" t="s">
        <v>2</v>
      </c>
      <c r="F122" s="119" t="s">
        <v>2</v>
      </c>
      <c r="G122" s="119" t="s">
        <v>2</v>
      </c>
      <c r="H122" s="122">
        <f>H56+H7</f>
        <v>186609097</v>
      </c>
      <c r="I122" s="119" t="s">
        <v>2</v>
      </c>
      <c r="J122" s="42"/>
      <c r="K122" s="43">
        <f>K7+K56</f>
        <v>7134848.7999999998</v>
      </c>
      <c r="L122" s="43">
        <f>L7+L56</f>
        <v>179474248.19999999</v>
      </c>
    </row>
    <row r="123" spans="1:51" ht="20.25" x14ac:dyDescent="0.3">
      <c r="A123" s="45"/>
      <c r="B123" s="123"/>
      <c r="C123" s="123"/>
      <c r="D123" s="123"/>
      <c r="E123" s="123"/>
      <c r="F123" s="123"/>
      <c r="G123" s="123"/>
      <c r="H123" s="124"/>
      <c r="I123" s="123"/>
    </row>
    <row r="124" spans="1:51" ht="20.25" x14ac:dyDescent="0.3">
      <c r="A124" s="45"/>
      <c r="B124" s="123"/>
      <c r="C124" s="184" t="s">
        <v>105</v>
      </c>
      <c r="D124" s="184"/>
      <c r="E124" s="184"/>
      <c r="F124" s="184"/>
      <c r="G124" s="184"/>
      <c r="H124" s="124"/>
      <c r="I124" s="123"/>
    </row>
    <row r="125" spans="1:51" ht="20.25" x14ac:dyDescent="0.3">
      <c r="A125" s="45"/>
      <c r="B125" s="123"/>
      <c r="C125" s="123"/>
      <c r="D125" s="123"/>
      <c r="E125" s="123"/>
      <c r="F125" s="123"/>
      <c r="G125" s="123"/>
      <c r="H125" s="124"/>
      <c r="I125" s="123"/>
    </row>
    <row r="126" spans="1:51" x14ac:dyDescent="0.2">
      <c r="B126" s="12"/>
      <c r="C126" s="12"/>
      <c r="D126" s="12"/>
      <c r="E126" s="12"/>
      <c r="F126" s="12"/>
      <c r="G126" s="14"/>
      <c r="H126" s="13"/>
      <c r="I126" s="12"/>
    </row>
    <row r="127" spans="1:51" ht="20.25" x14ac:dyDescent="0.3">
      <c r="B127" s="12"/>
      <c r="C127" s="12"/>
      <c r="D127" s="12"/>
      <c r="E127" s="15"/>
      <c r="F127" s="16"/>
      <c r="G127" s="17"/>
      <c r="H127" s="18"/>
      <c r="I127" s="16"/>
    </row>
    <row r="128" spans="1:51" x14ac:dyDescent="0.2">
      <c r="E128" s="8"/>
      <c r="F128" s="8"/>
      <c r="G128" s="8"/>
      <c r="H128" s="10"/>
      <c r="I128" s="8"/>
    </row>
    <row r="129" spans="3:9" x14ac:dyDescent="0.2">
      <c r="E129" s="8"/>
      <c r="F129" s="8"/>
      <c r="G129" s="11"/>
      <c r="H129" s="10"/>
      <c r="I129" s="8"/>
    </row>
    <row r="130" spans="3:9" ht="18.75" x14ac:dyDescent="0.3">
      <c r="C130" s="177"/>
      <c r="D130" s="177"/>
      <c r="E130" s="177"/>
      <c r="F130" s="177"/>
      <c r="G130" s="177"/>
      <c r="H130" s="10"/>
      <c r="I130" s="8"/>
    </row>
  </sheetData>
  <autoFilter ref="A8:AY122" xr:uid="{00000000-0009-0000-0000-000000000000}"/>
  <mergeCells count="78">
    <mergeCell ref="C130:G130"/>
    <mergeCell ref="A7:G7"/>
    <mergeCell ref="G2:I2"/>
    <mergeCell ref="D48:D50"/>
    <mergeCell ref="G1:I1"/>
    <mergeCell ref="A4:I4"/>
    <mergeCell ref="A3:I3"/>
    <mergeCell ref="C124:G124"/>
    <mergeCell ref="D15:D17"/>
    <mergeCell ref="D18:D23"/>
    <mergeCell ref="D12:D13"/>
    <mergeCell ref="D40:D46"/>
    <mergeCell ref="D25:D26"/>
    <mergeCell ref="D29:D31"/>
    <mergeCell ref="D33:D36"/>
    <mergeCell ref="D68:D69"/>
    <mergeCell ref="D61:D64"/>
    <mergeCell ref="D73:D74"/>
    <mergeCell ref="D112:D114"/>
    <mergeCell ref="B61:B64"/>
    <mergeCell ref="C61:C64"/>
    <mergeCell ref="D88:D89"/>
    <mergeCell ref="D75:D87"/>
    <mergeCell ref="D90:D105"/>
    <mergeCell ref="A40:A46"/>
    <mergeCell ref="B40:B46"/>
    <mergeCell ref="C40:C46"/>
    <mergeCell ref="B48:B50"/>
    <mergeCell ref="C48:C50"/>
    <mergeCell ref="A47:I47"/>
    <mergeCell ref="C18:C23"/>
    <mergeCell ref="B29:B31"/>
    <mergeCell ref="C29:C31"/>
    <mergeCell ref="A29:A31"/>
    <mergeCell ref="A33:A36"/>
    <mergeCell ref="B33:B36"/>
    <mergeCell ref="C33:C36"/>
    <mergeCell ref="A12:A13"/>
    <mergeCell ref="B12:B13"/>
    <mergeCell ref="C12:C13"/>
    <mergeCell ref="A61:A64"/>
    <mergeCell ref="B68:B69"/>
    <mergeCell ref="C68:C69"/>
    <mergeCell ref="A68:A69"/>
    <mergeCell ref="A48:A50"/>
    <mergeCell ref="A25:A26"/>
    <mergeCell ref="B25:B26"/>
    <mergeCell ref="C25:C26"/>
    <mergeCell ref="A15:A17"/>
    <mergeCell ref="B15:B17"/>
    <mergeCell ref="C15:C17"/>
    <mergeCell ref="A18:A23"/>
    <mergeCell ref="B18:B23"/>
    <mergeCell ref="A115:I115"/>
    <mergeCell ref="J115:L115"/>
    <mergeCell ref="J72:L72"/>
    <mergeCell ref="J107:L107"/>
    <mergeCell ref="J67:L67"/>
    <mergeCell ref="A88:A89"/>
    <mergeCell ref="B88:B89"/>
    <mergeCell ref="C88:C89"/>
    <mergeCell ref="A75:A87"/>
    <mergeCell ref="B75:B87"/>
    <mergeCell ref="C75:C87"/>
    <mergeCell ref="A90:A105"/>
    <mergeCell ref="B90:B105"/>
    <mergeCell ref="C90:C105"/>
    <mergeCell ref="J120:L120"/>
    <mergeCell ref="J109:L109"/>
    <mergeCell ref="J111:L111"/>
    <mergeCell ref="J70:L70"/>
    <mergeCell ref="J47:L47"/>
    <mergeCell ref="J57:L57"/>
    <mergeCell ref="J39:L39"/>
    <mergeCell ref="J32:L32"/>
    <mergeCell ref="J27:L27"/>
    <mergeCell ref="J24:L24"/>
    <mergeCell ref="J118:L118"/>
  </mergeCells>
  <phoneticPr fontId="4" type="noConversion"/>
  <pageMargins left="0.19685039370078741" right="0.19685039370078741" top="0.39370078740157483" bottom="0.23622047244094491" header="0.31496062992125984" footer="0.31496062992125984"/>
  <pageSetup paperSize="9" scale="50" fitToHeight="0" orientation="landscape" verticalDpi="0" r:id="rId1"/>
  <rowBreaks count="5" manualBreakCount="5">
    <brk id="20" max="8" man="1"/>
    <brk id="39" max="8" man="1"/>
    <brk id="60" max="8" man="1"/>
    <brk id="77" max="8" man="1"/>
    <brk id="9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DB-5</cp:lastModifiedBy>
  <cp:lastPrinted>2021-04-12T13:48:44Z</cp:lastPrinted>
  <dcterms:created xsi:type="dcterms:W3CDTF">2019-11-12T13:23:27Z</dcterms:created>
  <dcterms:modified xsi:type="dcterms:W3CDTF">2021-04-20T05:59:42Z</dcterms:modified>
</cp:coreProperties>
</file>